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tabRatio="660" activeTab="0"/>
  </bookViews>
  <sheets>
    <sheet name="PL Condensed" sheetId="1" r:id="rId1"/>
    <sheet name="Balance Sheet Condensed" sheetId="2" r:id="rId2"/>
    <sheet name="EquityCondensed" sheetId="3" r:id="rId3"/>
    <sheet name=" Cash FlowCondensed(V)" sheetId="4" r:id="rId4"/>
    <sheet name="Notes MASB &amp; MSEB Requirement " sheetId="5" state="hidden" r:id="rId5"/>
    <sheet name="Cash FlowCondensed(H)" sheetId="6" state="hidden" r:id="rId6"/>
    <sheet name="WK Cashflow worksheet(H)" sheetId="7" state="hidden" r:id="rId7"/>
    <sheet name="PPE" sheetId="8" state="hidden" r:id="rId8"/>
    <sheet name="Note" sheetId="9" state="hidden" r:id="rId9"/>
  </sheets>
  <externalReferences>
    <externalReference r:id="rId12"/>
    <externalReference r:id="rId13"/>
    <externalReference r:id="rId14"/>
  </externalReferences>
  <definedNames>
    <definedName name="_xlnm.Print_Area" localSheetId="3">' Cash FlowCondensed(V)'!$A$1:$E$47</definedName>
    <definedName name="_xlnm.Print_Area" localSheetId="1">'Balance Sheet Condensed'!$A$1:$D$65</definedName>
    <definedName name="_xlnm.Print_Area" localSheetId="5">'Cash FlowCondensed(H)'!$A$1:$E$50</definedName>
    <definedName name="_xlnm.Print_Area" localSheetId="2">'EquityCondensed'!$A$1:$F$40</definedName>
    <definedName name="_xlnm.Print_Area" localSheetId="0">'PL Condensed'!$A$1:$F$61</definedName>
    <definedName name="_xlnm.Print_Area" localSheetId="7">'PPE'!$A$1:$J$239</definedName>
    <definedName name="_xlnm.Print_Area" localSheetId="6">'WK Cashflow worksheet(H)'!$A$1:$N$102</definedName>
  </definedNames>
  <calcPr fullCalcOnLoad="1"/>
</workbook>
</file>

<file path=xl/comments2.xml><?xml version="1.0" encoding="utf-8"?>
<comments xmlns="http://schemas.openxmlformats.org/spreadsheetml/2006/main">
  <authors>
    <author>Celine</author>
  </authors>
  <commentList>
    <comment ref="B39" authorId="0">
      <text>
        <r>
          <rPr>
            <b/>
            <sz val="8"/>
            <rFont val="Tahoma"/>
            <family val="0"/>
          </rPr>
          <t>116673 - HP Payable within 12 mth</t>
        </r>
      </text>
    </comment>
  </commentList>
</comments>
</file>

<file path=xl/sharedStrings.xml><?xml version="1.0" encoding="utf-8"?>
<sst xmlns="http://schemas.openxmlformats.org/spreadsheetml/2006/main" count="781" uniqueCount="428">
  <si>
    <t>CBS Technology Berhad</t>
  </si>
  <si>
    <t>RM</t>
  </si>
  <si>
    <t>Goodwill on consolidation</t>
  </si>
  <si>
    <t>Investment in Cyber</t>
  </si>
  <si>
    <t>Goodwill on acquisition</t>
  </si>
  <si>
    <t>Investment in Netgen</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</si>
  <si>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</si>
  <si>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</si>
  <si>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</si>
  <si>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</si>
  <si>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</si>
  <si>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</si>
  <si>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</si>
  <si>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</si>
  <si>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</si>
  <si>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</si>
  <si>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</si>
  <si>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</si>
  <si>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</si>
  <si>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</si>
  <si>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</si>
  <si>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</si>
  <si>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</si>
  <si>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</si>
  <si>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</si>
  <si>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</si>
  <si>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</si>
  <si>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</si>
  <si>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</si>
  <si>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</si>
  <si>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</si>
  <si>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</si>
  <si>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</si>
  <si>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</si>
  <si>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</si>
  <si>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</si>
  <si>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</si>
  <si>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</si>
  <si>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</si>
  <si>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</si>
  <si>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</si>
  <si>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</si>
  <si>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</si>
  <si>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</si>
  <si>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</si>
  <si>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</si>
  <si>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</si>
  <si>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</si>
  <si>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CONDENSED CONSOLIDATED STATEMENT OF CHANGES IN EQUITY</t>
  </si>
  <si>
    <t>Share</t>
  </si>
  <si>
    <t>capital</t>
  </si>
  <si>
    <t>Retained</t>
  </si>
  <si>
    <t>profits</t>
  </si>
  <si>
    <t>Total</t>
  </si>
  <si>
    <t>Depreciation</t>
  </si>
  <si>
    <t>CBS TECHNOLOGY BERHAD</t>
  </si>
  <si>
    <t>Cyber</t>
  </si>
  <si>
    <t>AMORTISATION OF GOODWILL</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</si>
  <si>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</si>
  <si>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</si>
  <si>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</si>
  <si>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</si>
  <si>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</si>
  <si>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</si>
  <si>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</si>
  <si>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</si>
  <si>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</si>
  <si>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</si>
  <si>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</si>
  <si>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</si>
  <si>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</si>
  <si>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</si>
  <si>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</si>
  <si>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</si>
  <si>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</si>
  <si>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</si>
  <si>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</si>
  <si>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</si>
  <si>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</si>
  <si>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</si>
  <si>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</si>
  <si>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</si>
  <si>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</si>
  <si>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</si>
  <si>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</si>
  <si>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</si>
  <si>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</si>
  <si>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</si>
  <si>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</si>
  <si>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</si>
  <si>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</si>
  <si>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</si>
  <si>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</si>
  <si>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</si>
  <si>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</si>
  <si>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</si>
  <si>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</si>
  <si>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</si>
  <si>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</si>
  <si>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</si>
  <si>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</si>
  <si>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</si>
  <si>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</si>
  <si>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</si>
  <si>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</si>
  <si>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</si>
  <si>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</si>
  <si>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</si>
  <si>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</si>
  <si>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</si>
  <si>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</si>
  <si>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</si>
  <si>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</si>
  <si>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</si>
  <si>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</si>
  <si>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</si>
  <si>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</si>
  <si>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</si>
  <si>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</si>
  <si>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</si>
  <si>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</si>
  <si>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</si>
  <si>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</si>
  <si>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</si>
  <si>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</si>
  <si>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</si>
  <si>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</si>
  <si>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Revenue</t>
  </si>
  <si>
    <t>Operating Expenses</t>
  </si>
  <si>
    <t>Finance Cost</t>
  </si>
  <si>
    <t>Amortisation of goodwill</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</si>
  <si>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</si>
  <si>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</si>
  <si>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</si>
  <si>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</si>
  <si>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</si>
  <si>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</si>
  <si>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</si>
  <si>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r>
      <t>CBS TECHNOLOGY BERHAD</t>
    </r>
    <r>
      <rPr>
        <b/>
        <sz val="8"/>
        <rFont val="Arial"/>
        <family val="2"/>
      </rPr>
      <t xml:space="preserve"> (537337M)</t>
    </r>
  </si>
  <si>
    <t>(The Condensed Consolidated Balance Sheet should be read in conjunction with the Company’s</t>
  </si>
  <si>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</si>
  <si>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</si>
  <si>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</si>
  <si>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</si>
  <si>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</si>
  <si>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</si>
  <si>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</si>
  <si>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</si>
  <si>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</si>
  <si>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</si>
  <si>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</si>
  <si>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</si>
  <si>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</si>
  <si>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</si>
  <si>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</si>
  <si>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</si>
  <si>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</si>
  <si>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</si>
  <si>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</si>
  <si>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</si>
  <si>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</si>
  <si>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</si>
  <si>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</si>
  <si>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</si>
  <si>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</si>
  <si>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</si>
  <si>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</si>
  <si>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</si>
  <si>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</si>
  <si>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</si>
  <si>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</si>
  <si>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Cash and cash equivalent at beginning of period</t>
  </si>
  <si>
    <t>Cash and cash equivalent</t>
  </si>
  <si>
    <t>Trade and Other Payable</t>
  </si>
  <si>
    <t>Trade and Other Receivables</t>
  </si>
  <si>
    <t>B14</t>
  </si>
  <si>
    <t>Authorisation for Issue</t>
  </si>
  <si>
    <t>Other Operating Income</t>
  </si>
  <si>
    <t>Profit from Operations</t>
  </si>
  <si>
    <t>Profit before taxation</t>
  </si>
  <si>
    <t>Net Profit for the period</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</si>
  <si>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</si>
  <si>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</si>
  <si>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</si>
  <si>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</si>
  <si>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</si>
  <si>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</si>
  <si>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</si>
  <si>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</si>
  <si>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</si>
  <si>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</si>
  <si>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</si>
  <si>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</si>
  <si>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</si>
  <si>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</si>
  <si>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</si>
  <si>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Premium</t>
  </si>
  <si>
    <t>Share Capital</t>
  </si>
  <si>
    <t>premium</t>
  </si>
  <si>
    <t>Listing Expenses</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</si>
  <si>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</si>
  <si>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</si>
  <si>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</si>
  <si>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</si>
  <si>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</si>
  <si>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</si>
  <si>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</si>
  <si>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</si>
  <si>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</si>
  <si>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</si>
  <si>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</si>
  <si>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</si>
  <si>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</si>
  <si>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</si>
  <si>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Development Costs</t>
  </si>
  <si>
    <t>Investment in CBS Tech GmbH</t>
  </si>
  <si>
    <t>Investments in CBS Tech GmbH</t>
  </si>
  <si>
    <t>31.12.2004</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</si>
  <si>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</si>
  <si>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</si>
  <si>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</si>
  <si>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</si>
  <si>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</si>
  <si>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</si>
  <si>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</si>
  <si>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</si>
  <si>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</si>
  <si>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</si>
  <si>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</si>
  <si>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</si>
  <si>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</si>
  <si>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</si>
  <si>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</si>
  <si>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</si>
  <si>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Bad debts written off</t>
  </si>
  <si>
    <t>Bad debts recovered</t>
  </si>
  <si>
    <t>Dividend income</t>
  </si>
  <si>
    <t>Interest income</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</si>
  <si>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</si>
  <si>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</si>
  <si>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</si>
  <si>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</si>
  <si>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</si>
  <si>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</si>
  <si>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</si>
  <si>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</si>
  <si>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</si>
  <si>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</si>
  <si>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</si>
  <si>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</si>
  <si>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</si>
  <si>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</si>
  <si>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</si>
  <si>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</si>
  <si>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</si>
  <si>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</si>
  <si>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</si>
  <si>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</si>
  <si>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</si>
  <si>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</si>
  <si>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</si>
  <si>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</si>
  <si>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</si>
  <si>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</si>
  <si>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</si>
  <si>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</si>
  <si>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</si>
  <si>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</si>
  <si>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</si>
  <si>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</si>
  <si>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</si>
  <si>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</si>
  <si>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</si>
  <si>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</si>
  <si>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</si>
  <si>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</si>
  <si>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</si>
  <si>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</si>
  <si>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</si>
  <si>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</si>
  <si>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</si>
  <si>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</si>
  <si>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</si>
  <si>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</si>
  <si>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</si>
  <si>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</si>
  <si>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</si>
  <si>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</si>
  <si>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</si>
  <si>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</si>
  <si>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</si>
  <si>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</si>
  <si>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</si>
  <si>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</si>
  <si>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</si>
  <si>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</si>
  <si>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</si>
  <si>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</si>
  <si>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</si>
  <si>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</si>
  <si>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</si>
  <si>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</si>
  <si>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</si>
  <si>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</si>
  <si>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</si>
  <si>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</si>
  <si>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</si>
  <si>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</si>
  <si>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</si>
  <si>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</si>
  <si>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</si>
  <si>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</si>
  <si>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</si>
  <si>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</si>
  <si>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</si>
  <si>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</si>
  <si>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</si>
  <si>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</si>
  <si>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</si>
  <si>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</si>
  <si>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</si>
  <si>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</si>
  <si>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</si>
  <si>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</si>
  <si>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</si>
  <si>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</si>
  <si>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</si>
  <si>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</si>
  <si>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</si>
  <si>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</si>
  <si>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</si>
  <si>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</si>
  <si>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</si>
  <si>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</si>
  <si>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</si>
  <si>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</si>
  <si>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</si>
  <si>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</si>
  <si>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</si>
  <si>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</si>
  <si>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</si>
  <si>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</si>
  <si>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</si>
  <si>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</si>
  <si>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</si>
  <si>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</si>
  <si>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</si>
  <si>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</si>
  <si>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</si>
  <si>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</si>
  <si>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</si>
  <si>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</si>
  <si>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</si>
  <si>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</si>
  <si>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</si>
  <si>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</si>
  <si>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</si>
  <si>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</si>
  <si>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</si>
  <si>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</si>
  <si>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</si>
  <si>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</si>
  <si>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</si>
  <si>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</si>
  <si>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Auditors' remuneration - (over) / underprov in prior year</t>
  </si>
  <si>
    <t>Staff training</t>
  </si>
  <si>
    <t>Director bonus</t>
  </si>
  <si>
    <t>Technical staff wages</t>
  </si>
  <si>
    <t>Admin wages</t>
  </si>
  <si>
    <t>Director fee</t>
  </si>
  <si>
    <t>WORK-IN-PROGRESS</t>
  </si>
  <si>
    <t>Quarter Ended</t>
  </si>
  <si>
    <t>Jan  to Dec'04</t>
  </si>
  <si>
    <t>Cash and cash equivalent at beginning of year</t>
  </si>
  <si>
    <t>30.12.2003</t>
  </si>
  <si>
    <t>31.12.2003</t>
  </si>
  <si>
    <t xml:space="preserve">At 1 October 2004 </t>
  </si>
  <si>
    <t xml:space="preserve">At 31 December 2004 </t>
  </si>
  <si>
    <t>Deposit placed with licenced banks</t>
  </si>
  <si>
    <t xml:space="preserve"> year ended 31st Dec 2003</t>
  </si>
  <si>
    <t>Training expenses</t>
  </si>
  <si>
    <t>FOR THE SECOND QUARTER ENDED 30TH JUNE 2005</t>
  </si>
  <si>
    <t>Hire Purchase Payable</t>
  </si>
  <si>
    <t>SIX MONTHS ENDED 30TH JUNE 2005</t>
  </si>
  <si>
    <t>Net profit for the period</t>
  </si>
  <si>
    <t>Cash and cash equivalent at end of period (I)</t>
  </si>
  <si>
    <t>AMCash</t>
  </si>
  <si>
    <t>Cash at Bank</t>
  </si>
  <si>
    <t xml:space="preserve">Cash In hand </t>
  </si>
  <si>
    <t>Insurance (Fixed Endn Div-MAA)</t>
  </si>
  <si>
    <t>AmIncome (CBS)</t>
  </si>
  <si>
    <t>CBS</t>
  </si>
  <si>
    <t>Short term deposit (FD)</t>
  </si>
  <si>
    <t xml:space="preserve">      INDIVIDUAL PERIOD</t>
  </si>
  <si>
    <t>NON-CURRENT ASSETS</t>
  </si>
  <si>
    <t>REPRESENTED BY :</t>
  </si>
  <si>
    <t>Hire Purchase Creditor</t>
  </si>
  <si>
    <t>Unaudited as at</t>
  </si>
  <si>
    <t>Cumulative Quarter</t>
  </si>
  <si>
    <t xml:space="preserve">Current </t>
  </si>
  <si>
    <t>year</t>
  </si>
  <si>
    <t>Preceding</t>
  </si>
  <si>
    <t>As at</t>
  </si>
  <si>
    <t>31.03.2005</t>
  </si>
  <si>
    <t>31.03.2006</t>
  </si>
  <si>
    <t>Issuance of share capital</t>
  </si>
  <si>
    <t>31.12.2005</t>
  </si>
  <si>
    <t>Tax Recoverable</t>
  </si>
  <si>
    <t>As at 1 January 2005</t>
  </si>
  <si>
    <t>As at 31 March 2005</t>
  </si>
  <si>
    <t>As at 1 January 2006</t>
  </si>
  <si>
    <t>As at 31 March 2006</t>
  </si>
  <si>
    <t xml:space="preserve"> Audited Financial Statements for the year ended 31 December, 2005)</t>
  </si>
  <si>
    <t>the Company’s Audited Financial Statements for the year ended 31 December, 2005)</t>
  </si>
  <si>
    <t xml:space="preserve"> Financial Statements for the year ended 31 December, 2005)</t>
  </si>
  <si>
    <t>Audited as at</t>
  </si>
  <si>
    <t>CONDENSED CONSOLIDATED BALANCE SHEET AS AT 31ST MARCH 2006</t>
  </si>
  <si>
    <t xml:space="preserve">CONDENSED CONSOLIDATED CASHFLOW STATEMENT </t>
  </si>
  <si>
    <t>Short term investment</t>
  </si>
  <si>
    <t>Cash Placement in Fixed Deposit</t>
  </si>
  <si>
    <t>Short term investments :</t>
  </si>
  <si>
    <t>FOR THE FIRST QUARTER ENDED 31 MARCH 2006</t>
  </si>
  <si>
    <t>n/a</t>
  </si>
  <si>
    <t xml:space="preserve">(The Condensed Consolidated Statement of Changes in Equity should be read in conjunction with </t>
  </si>
  <si>
    <t>Cash flows used in financing activities</t>
  </si>
  <si>
    <t>Net assets per share attributable to ordinary equity holders of the parent (RM)</t>
  </si>
  <si>
    <t xml:space="preserve">Cash flows used in investing activities </t>
  </si>
  <si>
    <t>Cash Placement in Fixed Income Fund</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</si>
</sst>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_);_(* \(#,##0.0\);_(* &quot;-&quot;?_);_(@_)"/>
    <numFmt numFmtId="181" formatCode="[$-409]dddd\,\ dd\ mmmm\,\ yyyy"/>
    <numFmt numFmtId="182" formatCode="[$-409]d\-mmm\-yy;@"/>
    <numFmt numFmtId="183" formatCode="0.0%"/>
    <numFmt numFmtId="184" formatCode="_(* #,##0.000_);_(* \(#,##0.000\);_(* &quot;-&quot;??_);_(@_)"/>
    <numFmt numFmtId="185" formatCode="_(* #,##0.0000_);_(* \(#,##0.0000\);_(* &quot;-&quot;??_);_(@_)"/>
    <numFmt numFmtId="186" formatCode="_(* #,##0.00000_);_(* \(#,##0.00000\);_(* &quot;-&quot;??_);_(@_)"/>
    <numFmt numFmtId="187" formatCode="#,##0.00;\&lt;#,##0.00\&gt;"/>
    <numFmt numFmtId="188" formatCode="0.0000"/>
    <numFmt numFmtId="189" formatCode="0.000"/>
    <numFmt numFmtId="190" formatCode="#,##0.0_);[Red]\(#,##0.0\)"/>
    <numFmt numFmtId="191" formatCode="0.0"/>
    <numFmt numFmtId="192" formatCode="_(* #,##0.000000_);_(* \(#,##0.000000\);_(* &quot;-&quot;??_);_(@_)"/>
    <numFmt numFmtId="193" formatCode="_(* #,##0.0000000_);_(* \(#,##0.0000000\);_(* &quot;-&quot;??_);_(@_)"/>
    <numFmt numFmtId="194" formatCode="m/d/yy"/>
    <numFmt numFmtId="195" formatCode="#,##0.0_);\(#,##0.0\)"/>
    <numFmt numFmtId="196" formatCode="#,##0.000_);\(#,##0.000\)"/>
    <numFmt numFmtId="197" formatCode="#,##0.0000_);\(#,##0.0000\)"/>
    <numFmt numFmtId="198" formatCode="_(* #,##0.00000000_);_(* \(#,##0.00000000\);_(* &quot;-&quot;??_);_(@_)"/>
    <numFmt numFmtId="199" formatCode="_(* #,##0.000000000_);_(* \(#,##0.000000000\);_(* &quot;-&quot;??_);_(@_)"/>
  </numFmts>
  <fonts count="26">
    <font>
      <sz val="10"/>
      <name val="Arial"/>
      <family val="0"/>
    </font>
    <font>
      <sz val="8"/>
      <name val="Arial"/>
      <family val="0"/>
    </font>
    <font>
      <b/>
      <sz val="10"/>
      <name val="Arial"/>
      <family val="2"/>
    </font>
    <font>
      <b/>
      <sz val="9"/>
      <name val="Arial"/>
      <family val="2"/>
    </font>
    <font>
      <b/>
      <sz val="10"/>
      <name val="Times New Roman"/>
      <family val="1"/>
    </font>
    <font>
      <b/>
      <sz val="12"/>
      <name val="Arial"/>
      <family val="2"/>
    </font>
    <font>
      <sz val="10"/>
      <color indexed="10"/>
      <name val="Arial"/>
      <family val="0"/>
    </font>
    <font>
      <b/>
      <sz val="11"/>
      <name val="Arial"/>
      <family val="2"/>
    </font>
    <font>
      <sz val="10"/>
      <color indexed="12"/>
      <name val="Arial"/>
      <family val="0"/>
    </font>
    <font>
      <sz val="10"/>
      <color indexed="50"/>
      <name val="Arial"/>
      <family val="0"/>
    </font>
    <font>
      <sz val="11"/>
      <name val="Arial"/>
      <family val="2"/>
    </font>
    <font>
      <sz val="12"/>
      <name val="Arial"/>
      <family val="2"/>
    </font>
    <font>
      <b/>
      <sz val="8"/>
      <name val="Arial"/>
      <family val="2"/>
    </font>
    <font>
      <b/>
      <sz val="10"/>
      <color indexed="10"/>
      <name val="Times New Roman"/>
      <family val="1"/>
    </font>
    <font>
      <sz val="11"/>
      <name val="MS Sans Serif"/>
      <family val="0"/>
    </font>
    <font>
      <u val="single"/>
      <sz val="11"/>
      <name val="Arial"/>
      <family val="2"/>
    </font>
    <font>
      <u val="single"/>
      <sz val="10"/>
      <color indexed="12"/>
      <name val="Arial"/>
      <family val="0"/>
    </font>
    <font>
      <u val="single"/>
      <sz val="10"/>
      <color indexed="36"/>
      <name val="Arial"/>
      <family val="0"/>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b/>
      <u val="single"/>
      <sz val="10"/>
      <name val="Arial"/>
      <family val="2"/>
    </font>
    <font>
      <b/>
      <sz val="8"/>
      <name val="Tahoma"/>
      <family val="0"/>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2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4" fillId="0" borderId="0">
      <alignment/>
      <protection/>
    </xf>
    <xf numFmtId="9" fontId="0" fillId="0" borderId="0" applyFont="0" applyFill="0" applyBorder="0" applyAlignment="0" applyProtection="0"/>
  </cellStyleXfs>
  <cellXfs count="254">
    <xf numFmtId="0" fontId="0" fillId="0" borderId="0" xfId="0" applyAlignment="1">
      <alignment/>
    </xf>
    <xf numFmtId="171" fontId="0" fillId="0" borderId="0" xfId="15" applyAlignment="1">
      <alignment/>
    </xf>
    <xf numFmtId="0" fontId="2" fillId="0" borderId="0" xfId="0" applyFont="1" applyAlignment="1">
      <alignment/>
    </xf>
    <xf numFmtId="179" fontId="0" fillId="0" borderId="0" xfId="15" applyNumberFormat="1" applyAlignment="1">
      <alignment/>
    </xf>
    <xf numFmtId="179" fontId="3" fillId="0" borderId="0" xfId="15" applyNumberFormat="1" applyFont="1" applyAlignment="1">
      <alignment horizontal="center"/>
    </xf>
    <xf numFmtId="179" fontId="0" fillId="0" borderId="1" xfId="15" applyNumberFormat="1" applyBorder="1" applyAlignment="1">
      <alignment/>
    </xf>
    <xf numFmtId="179" fontId="0" fillId="0" borderId="2" xfId="15" applyNumberFormat="1" applyBorder="1" applyAlignment="1">
      <alignment/>
    </xf>
    <xf numFmtId="179" fontId="0" fillId="0" borderId="3" xfId="15" applyNumberFormat="1" applyBorder="1" applyAlignment="1">
      <alignment/>
    </xf>
    <xf numFmtId="179" fontId="0" fillId="0" borderId="4" xfId="15" applyNumberFormat="1" applyBorder="1" applyAlignment="1">
      <alignment/>
    </xf>
    <xf numFmtId="0" fontId="0" fillId="0" borderId="0" xfId="0" applyFont="1" applyAlignment="1">
      <alignment/>
    </xf>
    <xf numFmtId="179" fontId="0" fillId="0" borderId="5" xfId="15" applyNumberFormat="1" applyBorder="1" applyAlignment="1">
      <alignment/>
    </xf>
    <xf numFmtId="179" fontId="0" fillId="0" borderId="5" xfId="15" applyNumberFormat="1" applyFont="1" applyBorder="1" applyAlignment="1">
      <alignment/>
    </xf>
    <xf numFmtId="179" fontId="0" fillId="0" borderId="0" xfId="15" applyNumberFormat="1" applyFont="1" applyAlignment="1">
      <alignment/>
    </xf>
    <xf numFmtId="179" fontId="0" fillId="0" borderId="0" xfId="15" applyNumberFormat="1" applyFont="1" applyAlignment="1">
      <alignment/>
    </xf>
    <xf numFmtId="171" fontId="0" fillId="0" borderId="0" xfId="0" applyNumberFormat="1" applyAlignment="1">
      <alignment/>
    </xf>
    <xf numFmtId="179" fontId="0" fillId="0" borderId="0" xfId="0" applyNumberFormat="1" applyAlignment="1">
      <alignment/>
    </xf>
    <xf numFmtId="179" fontId="0" fillId="0" borderId="0" xfId="15" applyNumberFormat="1" applyFont="1" applyAlignment="1">
      <alignment/>
    </xf>
    <xf numFmtId="0" fontId="0" fillId="0" borderId="0" xfId="0" applyFont="1" applyAlignment="1">
      <alignment/>
    </xf>
    <xf numFmtId="0" fontId="0" fillId="0" borderId="0" xfId="0" applyFont="1" applyBorder="1" applyAlignment="1">
      <alignment/>
    </xf>
    <xf numFmtId="179" fontId="0" fillId="0" borderId="0" xfId="15"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center"/>
    </xf>
    <xf numFmtId="179" fontId="0" fillId="0" borderId="0" xfId="15" applyNumberFormat="1" applyFont="1" applyAlignment="1" quotePrefix="1">
      <alignment horizontal="center"/>
    </xf>
    <xf numFmtId="179" fontId="0" fillId="0" borderId="4" xfId="15" applyNumberFormat="1" applyFont="1" applyBorder="1" applyAlignment="1">
      <alignment/>
    </xf>
    <xf numFmtId="179" fontId="0" fillId="0" borderId="0" xfId="15" applyNumberFormat="1" applyBorder="1" applyAlignment="1">
      <alignment/>
    </xf>
    <xf numFmtId="179" fontId="0" fillId="0" borderId="0" xfId="15" applyNumberFormat="1" applyFont="1" applyAlignment="1">
      <alignment horizontal="center"/>
    </xf>
    <xf numFmtId="0" fontId="6" fillId="0" borderId="0" xfId="0" applyFont="1" applyAlignment="1">
      <alignment/>
    </xf>
    <xf numFmtId="0" fontId="7" fillId="0" borderId="0" xfId="0" applyFont="1" applyAlignment="1">
      <alignment/>
    </xf>
    <xf numFmtId="179" fontId="2" fillId="0" borderId="0" xfId="15" applyNumberFormat="1" applyFont="1" applyAlignment="1">
      <alignment horizontal="center"/>
    </xf>
    <xf numFmtId="0" fontId="2" fillId="0" borderId="0" xfId="0" applyFont="1" applyAlignment="1" quotePrefix="1">
      <alignment horizontal="left"/>
    </xf>
    <xf numFmtId="179" fontId="0" fillId="0" borderId="4" xfId="15"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79" fontId="0" fillId="0" borderId="4" xfId="15" applyNumberFormat="1" applyFont="1" applyBorder="1" applyAlignment="1">
      <alignment horizontal="justify"/>
    </xf>
    <xf numFmtId="179" fontId="0" fillId="0" borderId="0" xfId="15" applyNumberFormat="1" applyFont="1" applyBorder="1" applyAlignment="1">
      <alignment horizontal="justify"/>
    </xf>
    <xf numFmtId="0" fontId="0" fillId="0" borderId="0" xfId="0" applyBorder="1" applyAlignment="1">
      <alignment/>
    </xf>
    <xf numFmtId="0" fontId="10" fillId="0" borderId="1" xfId="0" applyFont="1" applyBorder="1" applyAlignment="1">
      <alignment horizontal="center" wrapText="1"/>
    </xf>
    <xf numFmtId="0" fontId="10" fillId="0" borderId="6" xfId="0" applyFont="1" applyBorder="1" applyAlignment="1">
      <alignment horizontal="center" wrapText="1"/>
    </xf>
    <xf numFmtId="0" fontId="0" fillId="0" borderId="1" xfId="0" applyBorder="1" applyAlignment="1">
      <alignment/>
    </xf>
    <xf numFmtId="0" fontId="6" fillId="0" borderId="0" xfId="0" applyFont="1" applyAlignment="1">
      <alignment/>
    </xf>
    <xf numFmtId="179" fontId="6" fillId="0" borderId="0" xfId="15" applyNumberFormat="1" applyFont="1" applyAlignment="1">
      <alignment/>
    </xf>
    <xf numFmtId="0" fontId="6" fillId="0" borderId="0" xfId="0" applyFont="1" applyAlignment="1">
      <alignment horizontal="left"/>
    </xf>
    <xf numFmtId="0" fontId="0" fillId="0" borderId="0" xfId="0" applyFont="1" applyAlignment="1" quotePrefix="1">
      <alignment/>
    </xf>
    <xf numFmtId="0" fontId="13" fillId="0" borderId="0" xfId="0" applyFont="1" applyAlignment="1">
      <alignment horizontal="left"/>
    </xf>
    <xf numFmtId="179" fontId="0" fillId="0" borderId="0" xfId="0" applyNumberFormat="1" applyFont="1" applyAlignment="1">
      <alignment/>
    </xf>
    <xf numFmtId="171" fontId="0" fillId="0" borderId="0" xfId="0" applyNumberFormat="1" applyFont="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179" fontId="7" fillId="0" borderId="0" xfId="15" applyNumberFormat="1" applyFont="1" applyFill="1" applyAlignment="1" quotePrefix="1">
      <alignment/>
    </xf>
    <xf numFmtId="171" fontId="10" fillId="0" borderId="2" xfId="15" applyFont="1" applyBorder="1" applyAlignment="1">
      <alignment/>
    </xf>
    <xf numFmtId="171" fontId="10" fillId="0" borderId="2" xfId="15" applyFont="1" applyBorder="1" applyAlignment="1">
      <alignment horizontal="center"/>
    </xf>
    <xf numFmtId="179" fontId="10" fillId="0" borderId="3" xfId="0" applyNumberFormat="1" applyFont="1" applyBorder="1" applyAlignment="1">
      <alignment horizontal="center"/>
    </xf>
    <xf numFmtId="171" fontId="10" fillId="0" borderId="1" xfId="0" applyNumberFormat="1" applyFont="1" applyBorder="1" applyAlignment="1">
      <alignment/>
    </xf>
    <xf numFmtId="171" fontId="10" fillId="0" borderId="3" xfId="15" applyFont="1" applyBorder="1" applyAlignment="1">
      <alignment/>
    </xf>
    <xf numFmtId="171" fontId="10" fillId="0" borderId="7" xfId="0" applyNumberFormat="1" applyFont="1" applyBorder="1" applyAlignment="1">
      <alignment/>
    </xf>
    <xf numFmtId="171" fontId="0" fillId="0" borderId="0" xfId="15" applyNumberFormat="1" applyAlignment="1">
      <alignment/>
    </xf>
    <xf numFmtId="179" fontId="2" fillId="0" borderId="0" xfId="15" applyNumberFormat="1" applyFont="1" applyAlignment="1" quotePrefix="1">
      <alignment horizontal="center"/>
    </xf>
    <xf numFmtId="179" fontId="2" fillId="0" borderId="0" xfId="15" applyNumberFormat="1" applyFont="1" applyAlignment="1">
      <alignment/>
    </xf>
    <xf numFmtId="179" fontId="0" fillId="0" borderId="8" xfId="15" applyNumberFormat="1" applyBorder="1" applyAlignment="1">
      <alignment/>
    </xf>
    <xf numFmtId="179" fontId="0" fillId="0" borderId="0" xfId="15" applyNumberFormat="1" applyFont="1" applyAlignment="1">
      <alignment horizontal="right"/>
    </xf>
    <xf numFmtId="0" fontId="0" fillId="0" borderId="0" xfId="22" applyFont="1">
      <alignment/>
      <protection/>
    </xf>
    <xf numFmtId="0" fontId="2" fillId="0" borderId="0" xfId="21" applyFont="1" applyFill="1" applyAlignment="1">
      <alignment horizontal="center" vertical="top"/>
      <protection/>
    </xf>
    <xf numFmtId="0" fontId="0" fillId="0" borderId="0" xfId="21" applyFont="1" applyFill="1" applyAlignment="1">
      <alignment horizontal="left" vertical="top"/>
      <protection/>
    </xf>
    <xf numFmtId="0" fontId="2" fillId="0" borderId="0" xfId="21" applyFont="1" applyFill="1" applyAlignment="1">
      <alignment vertical="center"/>
      <protection/>
    </xf>
    <xf numFmtId="0" fontId="0" fillId="0" borderId="0" xfId="21"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79" fontId="0" fillId="0" borderId="0" xfId="15" applyNumberFormat="1" applyFont="1" applyFill="1" applyAlignment="1">
      <alignment/>
    </xf>
    <xf numFmtId="179" fontId="0" fillId="0" borderId="5" xfId="15" applyNumberFormat="1" applyFont="1" applyFill="1" applyBorder="1" applyAlignment="1">
      <alignment/>
    </xf>
    <xf numFmtId="0" fontId="0" fillId="0" borderId="0" xfId="21" applyFont="1" applyFill="1" applyAlignment="1">
      <alignment horizontal="left" vertical="center"/>
      <protection/>
    </xf>
    <xf numFmtId="179" fontId="0" fillId="0" borderId="0" xfId="15" applyNumberFormat="1" applyFont="1" applyFill="1" applyBorder="1" applyAlignment="1">
      <alignment/>
    </xf>
    <xf numFmtId="179" fontId="0" fillId="0" borderId="4" xfId="0" applyNumberFormat="1" applyFont="1" applyBorder="1" applyAlignment="1">
      <alignment/>
    </xf>
    <xf numFmtId="0" fontId="10" fillId="0" borderId="0" xfId="0" applyFont="1" applyAlignment="1">
      <alignment/>
    </xf>
    <xf numFmtId="179" fontId="6" fillId="0" borderId="0" xfId="15" applyNumberFormat="1" applyFont="1" applyFill="1" applyAlignment="1">
      <alignment/>
    </xf>
    <xf numFmtId="182" fontId="0" fillId="0" borderId="0" xfId="15" applyNumberFormat="1" applyFont="1" applyAlignment="1">
      <alignment/>
    </xf>
    <xf numFmtId="171" fontId="6" fillId="0" borderId="0" xfId="0" applyNumberFormat="1" applyFont="1" applyAlignment="1">
      <alignment/>
    </xf>
    <xf numFmtId="179" fontId="0" fillId="0" borderId="0" xfId="15" applyNumberFormat="1" applyFont="1" applyBorder="1" applyAlignment="1">
      <alignment horizontal="center"/>
    </xf>
    <xf numFmtId="0" fontId="10" fillId="0" borderId="0" xfId="0" applyFont="1" applyFill="1" applyAlignment="1">
      <alignment/>
    </xf>
    <xf numFmtId="0" fontId="0" fillId="0" borderId="0" xfId="0" applyFont="1" applyFill="1" applyBorder="1"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Border="1" applyAlignment="1">
      <alignment/>
    </xf>
    <xf numFmtId="179" fontId="0" fillId="0" borderId="5" xfId="15" applyNumberFormat="1" applyBorder="1" applyAlignment="1">
      <alignment/>
    </xf>
    <xf numFmtId="179" fontId="0" fillId="0" borderId="8" xfId="15" applyNumberFormat="1" applyBorder="1" applyAlignment="1">
      <alignment/>
    </xf>
    <xf numFmtId="179" fontId="0" fillId="0" borderId="4" xfId="15" applyNumberFormat="1" applyBorder="1" applyAlignment="1">
      <alignment/>
    </xf>
    <xf numFmtId="1" fontId="0" fillId="0" borderId="0" xfId="15" applyNumberFormat="1" applyAlignment="1">
      <alignment/>
    </xf>
    <xf numFmtId="1" fontId="0" fillId="0" borderId="0" xfId="15" applyNumberFormat="1" applyFont="1" applyAlignment="1">
      <alignment/>
    </xf>
    <xf numFmtId="179" fontId="5" fillId="0" borderId="0" xfId="15" applyNumberFormat="1" applyFont="1" applyAlignment="1">
      <alignment horizontal="left"/>
    </xf>
    <xf numFmtId="179" fontId="11" fillId="0" borderId="0" xfId="15" applyNumberFormat="1" applyFont="1" applyAlignment="1">
      <alignment/>
    </xf>
    <xf numFmtId="179" fontId="11" fillId="0" borderId="0" xfId="15" applyNumberFormat="1" applyFont="1" applyBorder="1" applyAlignment="1">
      <alignment/>
    </xf>
    <xf numFmtId="179" fontId="11" fillId="0" borderId="0" xfId="15" applyNumberFormat="1" applyFont="1" applyFill="1" applyAlignment="1">
      <alignment/>
    </xf>
    <xf numFmtId="179" fontId="5" fillId="0" borderId="0" xfId="15" applyNumberFormat="1" applyFont="1" applyAlignment="1">
      <alignment horizontal="center"/>
    </xf>
    <xf numFmtId="179" fontId="5" fillId="0" borderId="0" xfId="15" applyNumberFormat="1" applyFont="1" applyBorder="1" applyAlignment="1">
      <alignment horizontal="center"/>
    </xf>
    <xf numFmtId="179" fontId="5" fillId="0" borderId="0" xfId="15" applyNumberFormat="1" applyFont="1" applyAlignment="1">
      <alignment/>
    </xf>
    <xf numFmtId="179" fontId="18" fillId="0" borderId="0" xfId="15" applyNumberFormat="1" applyFont="1" applyAlignment="1">
      <alignment horizontal="center"/>
    </xf>
    <xf numFmtId="179" fontId="5" fillId="0" borderId="0" xfId="15" applyNumberFormat="1" applyFont="1" applyFill="1" applyBorder="1" applyAlignment="1">
      <alignment horizontal="center"/>
    </xf>
    <xf numFmtId="179" fontId="5" fillId="0" borderId="0" xfId="15" applyNumberFormat="1" applyFont="1" applyFill="1" applyAlignment="1">
      <alignment horizontal="center"/>
    </xf>
    <xf numFmtId="179" fontId="5" fillId="2" borderId="9" xfId="15" applyNumberFormat="1" applyFont="1" applyFill="1" applyBorder="1" applyAlignment="1">
      <alignment horizontal="center"/>
    </xf>
    <xf numFmtId="179" fontId="11" fillId="0" borderId="0" xfId="15" applyNumberFormat="1" applyFont="1" applyBorder="1" applyAlignment="1">
      <alignment horizontal="center"/>
    </xf>
    <xf numFmtId="179" fontId="11" fillId="0" borderId="0" xfId="15" applyNumberFormat="1" applyFont="1" applyAlignment="1">
      <alignment horizontal="center"/>
    </xf>
    <xf numFmtId="179" fontId="11" fillId="0" borderId="0" xfId="15" applyNumberFormat="1" applyFont="1" applyFill="1" applyAlignment="1">
      <alignment horizontal="center"/>
    </xf>
    <xf numFmtId="179" fontId="5" fillId="2" borderId="10" xfId="15" applyNumberFormat="1" applyFont="1" applyFill="1" applyBorder="1" applyAlignment="1">
      <alignment horizontal="center"/>
    </xf>
    <xf numFmtId="179" fontId="19" fillId="0" borderId="0" xfId="15" applyNumberFormat="1" applyFont="1" applyAlignment="1">
      <alignment/>
    </xf>
    <xf numFmtId="179" fontId="5" fillId="0" borderId="0" xfId="15" applyNumberFormat="1" applyFont="1" applyBorder="1" applyAlignment="1">
      <alignment/>
    </xf>
    <xf numFmtId="179" fontId="5" fillId="2" borderId="10" xfId="15" applyNumberFormat="1" applyFont="1" applyFill="1" applyBorder="1" applyAlignment="1">
      <alignment/>
    </xf>
    <xf numFmtId="179" fontId="11" fillId="0" borderId="0" xfId="15" applyNumberFormat="1" applyFont="1" applyFill="1" applyBorder="1" applyAlignment="1">
      <alignment/>
    </xf>
    <xf numFmtId="179" fontId="5" fillId="2" borderId="10" xfId="15" applyNumberFormat="1" applyFont="1" applyFill="1" applyBorder="1" applyAlignment="1">
      <alignment horizontal="right"/>
    </xf>
    <xf numFmtId="179" fontId="11" fillId="0" borderId="0" xfId="15" applyNumberFormat="1" applyFont="1" applyBorder="1" applyAlignment="1">
      <alignment horizontal="right"/>
    </xf>
    <xf numFmtId="179" fontId="11" fillId="0" borderId="5" xfId="15" applyNumberFormat="1" applyFont="1" applyFill="1" applyBorder="1" applyAlignment="1">
      <alignment/>
    </xf>
    <xf numFmtId="179" fontId="11" fillId="0" borderId="11" xfId="15" applyNumberFormat="1" applyFont="1" applyBorder="1" applyAlignment="1">
      <alignment/>
    </xf>
    <xf numFmtId="179" fontId="11" fillId="0" borderId="0" xfId="15" applyNumberFormat="1" applyFont="1" applyFill="1" applyBorder="1" applyAlignment="1">
      <alignment horizontal="right"/>
    </xf>
    <xf numFmtId="179" fontId="5" fillId="2" borderId="12" xfId="15" applyNumberFormat="1" applyFont="1" applyFill="1" applyBorder="1" applyAlignment="1">
      <alignment horizontal="right"/>
    </xf>
    <xf numFmtId="179" fontId="11" fillId="0" borderId="5" xfId="15" applyNumberFormat="1" applyFont="1" applyBorder="1" applyAlignment="1">
      <alignment/>
    </xf>
    <xf numFmtId="179" fontId="11" fillId="0" borderId="5" xfId="15" applyNumberFormat="1" applyFont="1" applyFill="1" applyBorder="1" applyAlignment="1">
      <alignment horizontal="right"/>
    </xf>
    <xf numFmtId="179" fontId="5" fillId="2" borderId="13" xfId="0" applyNumberFormat="1" applyFont="1" applyFill="1" applyBorder="1" applyAlignment="1">
      <alignment/>
    </xf>
    <xf numFmtId="0" fontId="2" fillId="2" borderId="12" xfId="0" applyFont="1" applyFill="1" applyBorder="1" applyAlignment="1">
      <alignment/>
    </xf>
    <xf numFmtId="179" fontId="11" fillId="0" borderId="5" xfId="0" applyNumberFormat="1" applyFont="1" applyBorder="1" applyAlignment="1">
      <alignment/>
    </xf>
    <xf numFmtId="0" fontId="11" fillId="0" borderId="0" xfId="0" applyFont="1" applyBorder="1" applyAlignment="1">
      <alignment/>
    </xf>
    <xf numFmtId="0" fontId="2" fillId="2" borderId="10" xfId="0" applyFont="1" applyFill="1" applyBorder="1" applyAlignment="1">
      <alignment/>
    </xf>
    <xf numFmtId="0" fontId="11" fillId="0" borderId="0" xfId="15" applyNumberFormat="1" applyFont="1" applyAlignment="1" quotePrefix="1">
      <alignment horizontal="left"/>
    </xf>
    <xf numFmtId="179" fontId="11" fillId="0" borderId="8" xfId="15" applyNumberFormat="1" applyFont="1" applyBorder="1" applyAlignment="1">
      <alignment/>
    </xf>
    <xf numFmtId="179" fontId="11" fillId="0" borderId="8" xfId="15" applyNumberFormat="1" applyFont="1" applyFill="1" applyBorder="1" applyAlignment="1">
      <alignment/>
    </xf>
    <xf numFmtId="179" fontId="5" fillId="2" borderId="14" xfId="15" applyNumberFormat="1" applyFont="1" applyFill="1" applyBorder="1" applyAlignment="1">
      <alignment horizontal="right"/>
    </xf>
    <xf numFmtId="0" fontId="11" fillId="0" borderId="0" xfId="15" applyNumberFormat="1" applyFont="1" applyAlignment="1">
      <alignment/>
    </xf>
    <xf numFmtId="0" fontId="11" fillId="0" borderId="0" xfId="0" applyFont="1" applyAlignment="1">
      <alignment/>
    </xf>
    <xf numFmtId="0" fontId="2" fillId="2" borderId="15" xfId="0" applyFont="1" applyFill="1" applyBorder="1" applyAlignment="1">
      <alignment/>
    </xf>
    <xf numFmtId="179" fontId="5" fillId="0" borderId="0" xfId="15" applyNumberFormat="1" applyFont="1" applyFill="1" applyAlignment="1">
      <alignment/>
    </xf>
    <xf numFmtId="179" fontId="5" fillId="2" borderId="9" xfId="15" applyNumberFormat="1" applyFont="1" applyFill="1" applyBorder="1" applyAlignment="1">
      <alignment/>
    </xf>
    <xf numFmtId="179" fontId="19" fillId="0" borderId="0" xfId="15" applyNumberFormat="1" applyFont="1" applyFill="1" applyBorder="1" applyAlignment="1">
      <alignment horizontal="center"/>
    </xf>
    <xf numFmtId="179" fontId="11" fillId="3" borderId="5" xfId="15" applyNumberFormat="1" applyFont="1" applyFill="1" applyBorder="1" applyAlignment="1">
      <alignment/>
    </xf>
    <xf numFmtId="179" fontId="19" fillId="0" borderId="0" xfId="0" applyNumberFormat="1" applyFont="1" applyBorder="1" applyAlignment="1">
      <alignment horizontal="center"/>
    </xf>
    <xf numFmtId="179" fontId="19" fillId="0" borderId="0" xfId="15" applyNumberFormat="1" applyFont="1" applyBorder="1" applyAlignment="1">
      <alignment horizontal="center"/>
    </xf>
    <xf numFmtId="179" fontId="5" fillId="2" borderId="13" xfId="15" applyNumberFormat="1" applyFont="1" applyFill="1" applyBorder="1" applyAlignment="1">
      <alignment horizontal="right"/>
    </xf>
    <xf numFmtId="179" fontId="18" fillId="2" borderId="10" xfId="15" applyNumberFormat="1" applyFont="1" applyFill="1" applyBorder="1" applyAlignment="1">
      <alignment horizontal="right"/>
    </xf>
    <xf numFmtId="179" fontId="0" fillId="0" borderId="0" xfId="0" applyNumberFormat="1" applyBorder="1" applyAlignment="1">
      <alignment/>
    </xf>
    <xf numFmtId="0" fontId="20" fillId="0" borderId="0" xfId="15" applyNumberFormat="1" applyFont="1" applyAlignment="1">
      <alignment/>
    </xf>
    <xf numFmtId="0" fontId="21" fillId="0" borderId="0" xfId="0" applyFont="1" applyAlignment="1">
      <alignment horizontal="center"/>
    </xf>
    <xf numFmtId="179" fontId="20" fillId="0" borderId="0" xfId="15" applyNumberFormat="1" applyFont="1" applyBorder="1" applyAlignment="1">
      <alignment/>
    </xf>
    <xf numFmtId="0" fontId="20" fillId="0" borderId="0" xfId="0" applyFont="1" applyBorder="1" applyAlignment="1">
      <alignment/>
    </xf>
    <xf numFmtId="0" fontId="21" fillId="0" borderId="0" xfId="0" applyFont="1" applyBorder="1" applyAlignment="1">
      <alignment/>
    </xf>
    <xf numFmtId="0" fontId="21" fillId="0" borderId="0" xfId="0" applyFont="1" applyAlignment="1">
      <alignment/>
    </xf>
    <xf numFmtId="179" fontId="21" fillId="0" borderId="0" xfId="0" applyNumberFormat="1" applyFont="1" applyBorder="1" applyAlignment="1">
      <alignment/>
    </xf>
    <xf numFmtId="0" fontId="20" fillId="0" borderId="0" xfId="0" applyFont="1" applyAlignment="1">
      <alignment/>
    </xf>
    <xf numFmtId="0" fontId="22" fillId="2" borderId="10" xfId="0" applyFont="1" applyFill="1" applyBorder="1" applyAlignment="1">
      <alignment/>
    </xf>
    <xf numFmtId="0" fontId="2" fillId="0" borderId="0" xfId="0" applyFont="1" applyFill="1" applyBorder="1" applyAlignment="1">
      <alignment/>
    </xf>
    <xf numFmtId="179" fontId="2" fillId="0" borderId="0" xfId="15" applyNumberFormat="1" applyFont="1" applyAlignment="1">
      <alignment horizontal="left"/>
    </xf>
    <xf numFmtId="179" fontId="0" fillId="0" borderId="0" xfId="15" applyNumberFormat="1" applyFill="1" applyAlignment="1">
      <alignment/>
    </xf>
    <xf numFmtId="179" fontId="2" fillId="0" borderId="0" xfId="15" applyNumberFormat="1" applyFont="1" applyFill="1" applyAlignment="1">
      <alignment horizontal="center"/>
    </xf>
    <xf numFmtId="179" fontId="0" fillId="0" borderId="0" xfId="15" applyNumberFormat="1" applyFont="1" applyAlignment="1">
      <alignment horizontal="center"/>
    </xf>
    <xf numFmtId="179" fontId="0" fillId="0" borderId="0" xfId="15" applyNumberFormat="1" applyFont="1" applyFill="1" applyAlignment="1">
      <alignment horizontal="center"/>
    </xf>
    <xf numFmtId="179" fontId="0" fillId="0" borderId="0" xfId="15" applyNumberFormat="1" applyFont="1" applyAlignment="1">
      <alignment horizontal="left"/>
    </xf>
    <xf numFmtId="179" fontId="0" fillId="0" borderId="5" xfId="15" applyNumberFormat="1" applyFont="1" applyBorder="1" applyAlignment="1">
      <alignment horizontal="center"/>
    </xf>
    <xf numFmtId="179" fontId="2" fillId="0" borderId="5" xfId="15" applyNumberFormat="1" applyFont="1" applyFill="1" applyBorder="1" applyAlignment="1">
      <alignment horizontal="center"/>
    </xf>
    <xf numFmtId="179" fontId="0" fillId="0" borderId="0" xfId="15" applyNumberFormat="1" applyFont="1" applyAlignment="1" quotePrefix="1">
      <alignment horizontal="left"/>
    </xf>
    <xf numFmtId="179" fontId="0" fillId="0" borderId="0"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8" xfId="15" applyNumberFormat="1" applyFont="1" applyBorder="1" applyAlignment="1">
      <alignment horizontal="center"/>
    </xf>
    <xf numFmtId="179" fontId="0" fillId="0" borderId="11" xfId="15" applyNumberFormat="1" applyFont="1" applyBorder="1" applyAlignment="1">
      <alignment horizontal="center"/>
    </xf>
    <xf numFmtId="179" fontId="0" fillId="0" borderId="11" xfId="15" applyNumberFormat="1" applyFont="1" applyFill="1" applyBorder="1" applyAlignment="1">
      <alignment horizontal="center"/>
    </xf>
    <xf numFmtId="179" fontId="0" fillId="0" borderId="8" xfId="15" applyNumberFormat="1" applyFont="1" applyFill="1" applyBorder="1" applyAlignment="1">
      <alignment horizontal="center"/>
    </xf>
    <xf numFmtId="179" fontId="0" fillId="0" borderId="0" xfId="15" applyNumberFormat="1" applyFill="1" applyBorder="1" applyAlignment="1">
      <alignment/>
    </xf>
    <xf numFmtId="179" fontId="2" fillId="0" borderId="0" xfId="15" applyNumberFormat="1" applyFont="1" applyBorder="1" applyAlignment="1">
      <alignment horizontal="center"/>
    </xf>
    <xf numFmtId="179" fontId="0" fillId="0" borderId="11" xfId="15" applyNumberFormat="1" applyBorder="1" applyAlignment="1">
      <alignment/>
    </xf>
    <xf numFmtId="179" fontId="0" fillId="0" borderId="11" xfId="15" applyNumberFormat="1" applyFill="1" applyBorder="1" applyAlignment="1">
      <alignment/>
    </xf>
    <xf numFmtId="179" fontId="0" fillId="0" borderId="8" xfId="15" applyNumberFormat="1" applyFill="1" applyBorder="1" applyAlignment="1">
      <alignment/>
    </xf>
    <xf numFmtId="179" fontId="0" fillId="0" borderId="5" xfId="15" applyNumberFormat="1" applyFill="1" applyBorder="1" applyAlignment="1">
      <alignment/>
    </xf>
    <xf numFmtId="179" fontId="0" fillId="0" borderId="4" xfId="15" applyNumberFormat="1" applyFill="1" applyBorder="1" applyAlignment="1">
      <alignment/>
    </xf>
    <xf numFmtId="179" fontId="0" fillId="0" borderId="16" xfId="15" applyNumberFormat="1" applyBorder="1" applyAlignment="1">
      <alignment/>
    </xf>
    <xf numFmtId="179" fontId="0" fillId="0" borderId="16" xfId="15" applyNumberFormat="1" applyFont="1" applyBorder="1" applyAlignment="1">
      <alignment/>
    </xf>
    <xf numFmtId="179" fontId="0" fillId="0" borderId="16" xfId="15" applyNumberFormat="1" applyFill="1" applyBorder="1" applyAlignment="1">
      <alignment/>
    </xf>
    <xf numFmtId="179" fontId="23" fillId="0" borderId="0" xfId="15" applyNumberFormat="1" applyFont="1" applyAlignment="1">
      <alignment/>
    </xf>
    <xf numFmtId="179" fontId="0" fillId="0" borderId="0" xfId="15" applyNumberFormat="1" applyFont="1" applyAlignment="1" quotePrefix="1">
      <alignment/>
    </xf>
    <xf numFmtId="179" fontId="11" fillId="0" borderId="0" xfId="0" applyNumberFormat="1" applyFont="1" applyFill="1" applyBorder="1" applyAlignment="1">
      <alignment/>
    </xf>
    <xf numFmtId="179" fontId="11" fillId="0" borderId="0" xfId="15" applyNumberFormat="1" applyFont="1" applyFill="1" applyBorder="1" applyAlignment="1">
      <alignment horizontal="center"/>
    </xf>
    <xf numFmtId="0" fontId="11" fillId="0" borderId="0" xfId="0" applyFont="1" applyFill="1" applyBorder="1" applyAlignment="1">
      <alignment/>
    </xf>
    <xf numFmtId="0" fontId="21" fillId="0" borderId="0" xfId="0" applyFont="1" applyFill="1" applyBorder="1" applyAlignment="1">
      <alignment/>
    </xf>
    <xf numFmtId="171" fontId="6" fillId="0" borderId="0" xfId="15" applyNumberFormat="1" applyFont="1" applyAlignment="1">
      <alignment/>
    </xf>
    <xf numFmtId="171" fontId="6" fillId="0" borderId="0" xfId="15" applyNumberFormat="1" applyFont="1" applyAlignment="1">
      <alignment/>
    </xf>
    <xf numFmtId="179" fontId="0" fillId="0" borderId="4" xfId="15" applyNumberFormat="1" applyFont="1" applyFill="1" applyBorder="1" applyAlignment="1">
      <alignment/>
    </xf>
    <xf numFmtId="171" fontId="0" fillId="0" borderId="4" xfId="15" applyNumberFormat="1" applyFont="1" applyBorder="1" applyAlignment="1">
      <alignment/>
    </xf>
    <xf numFmtId="171" fontId="6" fillId="2" borderId="0" xfId="0" applyNumberFormat="1" applyFont="1" applyFill="1" applyAlignment="1">
      <alignment/>
    </xf>
    <xf numFmtId="171" fontId="0" fillId="0" borderId="0" xfId="15" applyNumberFormat="1" applyBorder="1" applyAlignment="1">
      <alignment/>
    </xf>
    <xf numFmtId="171" fontId="0" fillId="0" borderId="4" xfId="15" applyNumberFormat="1" applyBorder="1" applyAlignment="1">
      <alignment/>
    </xf>
    <xf numFmtId="171" fontId="8" fillId="0" borderId="0" xfId="0" applyNumberFormat="1" applyFont="1" applyAlignment="1">
      <alignment/>
    </xf>
    <xf numFmtId="171" fontId="0" fillId="2" borderId="0" xfId="15" applyNumberFormat="1" applyFill="1" applyAlignment="1">
      <alignment/>
    </xf>
    <xf numFmtId="171" fontId="0" fillId="2" borderId="0" xfId="0" applyNumberFormat="1" applyFill="1" applyAlignment="1">
      <alignment/>
    </xf>
    <xf numFmtId="171" fontId="0" fillId="0" borderId="0" xfId="15" applyNumberFormat="1" applyFont="1" applyAlignment="1">
      <alignment/>
    </xf>
    <xf numFmtId="171" fontId="9" fillId="0" borderId="0" xfId="0" applyNumberFormat="1" applyFont="1" applyAlignment="1">
      <alignment/>
    </xf>
    <xf numFmtId="171" fontId="9" fillId="0" borderId="0" xfId="0" applyNumberFormat="1" applyFont="1" applyAlignment="1">
      <alignment horizontal="center"/>
    </xf>
    <xf numFmtId="171" fontId="0" fillId="0" borderId="11" xfId="15" applyNumberFormat="1" applyFont="1" applyBorder="1" applyAlignment="1">
      <alignment/>
    </xf>
    <xf numFmtId="171" fontId="0" fillId="0" borderId="0" xfId="15" applyNumberFormat="1" applyFont="1" applyBorder="1" applyAlignment="1">
      <alignment/>
    </xf>
    <xf numFmtId="171" fontId="0" fillId="0" borderId="0" xfId="15" applyNumberFormat="1" applyFont="1" applyFill="1" applyBorder="1" applyAlignment="1">
      <alignment/>
    </xf>
    <xf numFmtId="171" fontId="0" fillId="0" borderId="0" xfId="15" applyNumberFormat="1" applyFont="1" applyAlignment="1">
      <alignment horizontal="center"/>
    </xf>
    <xf numFmtId="171" fontId="0" fillId="0" borderId="5" xfId="15" applyFill="1" applyBorder="1" applyAlignment="1">
      <alignment/>
    </xf>
    <xf numFmtId="171" fontId="0" fillId="0" borderId="16" xfId="15" applyFill="1" applyBorder="1" applyAlignment="1">
      <alignment/>
    </xf>
    <xf numFmtId="171" fontId="0" fillId="0" borderId="0" xfId="15" applyFont="1" applyFill="1" applyAlignment="1">
      <alignment/>
    </xf>
    <xf numFmtId="171" fontId="0" fillId="0" borderId="4" xfId="15" applyFont="1" applyBorder="1" applyAlignment="1">
      <alignment/>
    </xf>
    <xf numFmtId="185" fontId="0" fillId="0" borderId="0" xfId="0" applyNumberFormat="1" applyAlignment="1">
      <alignment/>
    </xf>
    <xf numFmtId="171" fontId="0" fillId="0" borderId="0" xfId="15" applyFont="1" applyAlignment="1">
      <alignment/>
    </xf>
    <xf numFmtId="37" fontId="0" fillId="0" borderId="0" xfId="0" applyNumberFormat="1" applyAlignment="1">
      <alignment/>
    </xf>
    <xf numFmtId="179" fontId="0" fillId="0" borderId="4" xfId="0" applyNumberFormat="1" applyBorder="1" applyAlignment="1">
      <alignment/>
    </xf>
    <xf numFmtId="0" fontId="24" fillId="0" borderId="0" xfId="0" applyFont="1" applyAlignment="1">
      <alignment horizontal="center"/>
    </xf>
    <xf numFmtId="183" fontId="0" fillId="0" borderId="0" xfId="23" applyNumberFormat="1" applyAlignment="1">
      <alignment/>
    </xf>
    <xf numFmtId="9" fontId="0" fillId="0" borderId="0" xfId="23" applyAlignment="1">
      <alignment/>
    </xf>
    <xf numFmtId="0" fontId="0" fillId="0" borderId="0" xfId="0" applyFill="1" applyAlignment="1">
      <alignment/>
    </xf>
    <xf numFmtId="179" fontId="0" fillId="0" borderId="0" xfId="0" applyNumberFormat="1" applyFont="1" applyAlignment="1">
      <alignment horizontal="center"/>
    </xf>
    <xf numFmtId="179" fontId="0" fillId="0" borderId="4" xfId="0" applyNumberFormat="1" applyFont="1" applyFill="1" applyBorder="1" applyAlignment="1">
      <alignment/>
    </xf>
    <xf numFmtId="179" fontId="2" fillId="0" borderId="0" xfId="15" applyNumberFormat="1" applyFont="1" applyFill="1" applyAlignment="1" quotePrefix="1">
      <alignment horizontal="center"/>
    </xf>
    <xf numFmtId="0" fontId="0" fillId="0" borderId="3" xfId="0" applyBorder="1" applyAlignment="1">
      <alignment/>
    </xf>
    <xf numFmtId="179" fontId="0" fillId="0" borderId="4" xfId="15" applyNumberFormat="1" applyFont="1" applyBorder="1" applyAlignment="1" quotePrefix="1">
      <alignment horizontal="center"/>
    </xf>
    <xf numFmtId="179" fontId="0" fillId="0" borderId="0" xfId="0" applyNumberFormat="1" applyFont="1" applyFill="1" applyBorder="1" applyAlignment="1">
      <alignment/>
    </xf>
    <xf numFmtId="179" fontId="0" fillId="0" borderId="8" xfId="0" applyNumberFormat="1" applyFont="1" applyFill="1" applyBorder="1" applyAlignment="1">
      <alignment/>
    </xf>
    <xf numFmtId="171" fontId="0" fillId="0" borderId="0" xfId="15" applyNumberFormat="1" applyFont="1" applyAlignment="1">
      <alignment horizontal="right"/>
    </xf>
    <xf numFmtId="185" fontId="0" fillId="0" borderId="0" xfId="15" applyNumberFormat="1" applyFill="1" applyAlignment="1">
      <alignment/>
    </xf>
    <xf numFmtId="179" fontId="2" fillId="0" borderId="5" xfId="15" applyNumberFormat="1" applyFont="1" applyBorder="1" applyAlignment="1">
      <alignment horizontal="center"/>
    </xf>
    <xf numFmtId="0" fontId="2" fillId="0" borderId="0" xfId="0" applyFont="1" applyFill="1" applyAlignment="1">
      <alignment horizontal="center"/>
    </xf>
    <xf numFmtId="179" fontId="10" fillId="0" borderId="17" xfId="0" applyNumberFormat="1" applyFont="1" applyBorder="1" applyAlignment="1">
      <alignment horizontal="center"/>
    </xf>
    <xf numFmtId="179" fontId="10" fillId="0" borderId="18" xfId="0" applyNumberFormat="1" applyFont="1" applyBorder="1" applyAlignment="1">
      <alignment horizontal="center"/>
    </xf>
    <xf numFmtId="179" fontId="10" fillId="0" borderId="19" xfId="0" applyNumberFormat="1" applyFont="1" applyBorder="1" applyAlignment="1">
      <alignment horizontal="center"/>
    </xf>
    <xf numFmtId="179" fontId="10" fillId="0" borderId="20" xfId="0" applyNumberFormat="1" applyFont="1" applyBorder="1" applyAlignment="1">
      <alignment horizontal="center"/>
    </xf>
    <xf numFmtId="179" fontId="10" fillId="0" borderId="21" xfId="0" applyNumberFormat="1" applyFont="1" applyBorder="1" applyAlignment="1">
      <alignment horizontal="center"/>
    </xf>
    <xf numFmtId="179" fontId="10" fillId="0" borderId="22" xfId="0" applyNumberFormat="1" applyFont="1" applyBorder="1" applyAlignment="1">
      <alignment horizontal="center"/>
    </xf>
    <xf numFmtId="171" fontId="10" fillId="0" borderId="17" xfId="15" applyFont="1" applyBorder="1" applyAlignment="1">
      <alignment horizontal="center"/>
    </xf>
    <xf numFmtId="171" fontId="10" fillId="0" borderId="18" xfId="15" applyFont="1" applyBorder="1" applyAlignment="1">
      <alignment horizontal="center"/>
    </xf>
    <xf numFmtId="179" fontId="10" fillId="0" borderId="23" xfId="15" applyNumberFormat="1" applyFont="1" applyBorder="1" applyAlignment="1">
      <alignment horizontal="center"/>
    </xf>
    <xf numFmtId="179" fontId="10" fillId="0" borderId="24" xfId="15" applyNumberFormat="1" applyFont="1" applyBorder="1" applyAlignment="1">
      <alignment horizontal="center"/>
    </xf>
    <xf numFmtId="171" fontId="10" fillId="0" borderId="23" xfId="15" applyFont="1" applyBorder="1" applyAlignment="1">
      <alignment horizontal="center"/>
    </xf>
    <xf numFmtId="171" fontId="10" fillId="0" borderId="24" xfId="15"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179" fontId="10" fillId="0" borderId="23" xfId="15" applyNumberFormat="1" applyFont="1" applyBorder="1" applyAlignment="1">
      <alignment/>
    </xf>
    <xf numFmtId="179" fontId="10" fillId="0" borderId="24" xfId="15" applyNumberFormat="1" applyFont="1" applyBorder="1" applyAlignment="1">
      <alignment/>
    </xf>
    <xf numFmtId="0" fontId="10" fillId="0" borderId="21" xfId="0" applyFont="1" applyBorder="1" applyAlignment="1">
      <alignment horizontal="center"/>
    </xf>
    <xf numFmtId="0" fontId="10" fillId="0" borderId="22"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16" xfId="0" applyFont="1" applyBorder="1" applyAlignment="1">
      <alignment horizontal="center"/>
    </xf>
    <xf numFmtId="0" fontId="10" fillId="0" borderId="25" xfId="0" applyFont="1" applyBorder="1" applyAlignment="1">
      <alignment horizontal="center"/>
    </xf>
    <xf numFmtId="0" fontId="10" fillId="0" borderId="16" xfId="0" applyFont="1" applyBorder="1" applyAlignment="1">
      <alignment horizontal="center"/>
    </xf>
    <xf numFmtId="0" fontId="10" fillId="0" borderId="26" xfId="0" applyFont="1" applyBorder="1" applyAlignment="1">
      <alignment horizontal="center"/>
    </xf>
    <xf numFmtId="0" fontId="10" fillId="0" borderId="25" xfId="0" applyFont="1" applyBorder="1" applyAlignment="1">
      <alignment horizontal="center" wrapText="1"/>
    </xf>
    <xf numFmtId="0" fontId="10" fillId="0" borderId="26" xfId="0" applyFont="1" applyBorder="1" applyAlignment="1">
      <alignment horizontal="center" wrapText="1"/>
    </xf>
    <xf numFmtId="0" fontId="0" fillId="0" borderId="0" xfId="21" applyFont="1" applyFill="1" applyAlignment="1">
      <alignment horizontal="left" vertical="top" wrapText="1"/>
      <protection/>
    </xf>
    <xf numFmtId="179" fontId="2" fillId="0" borderId="0" xfId="15"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QuarterlyTempl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realized or unrealized,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major changes in the composition of the Group for the current quarter under review.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realised or unrealised,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audit report of the preceeding financial statements for the year end 31 December 2003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achieved a revenue and profit after tax of approximately RM1.778million (Q3 : RM2.56million) and RM0.803million (Q3 : RM0.728million) respectively for the quarter under review. 
On a year to date basis, the Group achieved a revenue and profit after tax of approximately RM11.134million (Q3 : RM9.36 million) and RM3.52million (Q3 : RM2.71million) respectively.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a:t>
          </a:r>
          <a:r>
            <a:rPr lang="en-US" cap="none" sz="1100" b="0" i="0" u="sng" baseline="0">
              <a:latin typeface="Arial"/>
              <a:ea typeface="Arial"/>
              <a:cs typeface="Arial"/>
            </a:rPr>
            <a:t>Current Quarter</a:t>
          </a:r>
          <a:r>
            <a:rPr lang="en-US" cap="none" sz="1100" b="0" i="0" u="none" baseline="0">
              <a:latin typeface="Arial"/>
              <a:ea typeface="Arial"/>
              <a:cs typeface="Arial"/>
            </a:rPr>
            <a:t>            </a:t>
          </a:r>
          <a:r>
            <a:rPr lang="en-US" cap="none" sz="1100" b="0" i="0" u="sng" baseline="0">
              <a:latin typeface="Arial"/>
              <a:ea typeface="Arial"/>
              <a:cs typeface="Arial"/>
            </a:rPr>
            <a:t>Preceeding Quarte</a:t>
          </a:r>
          <a:r>
            <a:rPr lang="en-US" cap="none" sz="1100" b="0" i="0" u="none" baseline="0">
              <a:latin typeface="Arial"/>
              <a:ea typeface="Arial"/>
              <a:cs typeface="Arial"/>
            </a:rPr>
            <a:t>r
                                                             RM'000                            RM'000
Revenue                                              1,778                             2,560
Profit After Tax                                     803                               728
For the current quarter under review, the Group registered revenue and profit after tax of approximately RM1.778million (Q3 : RM2.560milion) and RM0.803million (Q3 : RM0.728million)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are no corporate proposals announced but not completed as at the date of this announcement.
As at the date of this report, approximately RM1.31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All intercompany transactions, balances and unrealised gains on transactions between the group companies are eliminated; unrealised losses are also eliminated on consolidation unless cost cannot be recovered.
The financial statements of the Company and its subsidiaries are all drawn up to the same reporting date.
Minority interest, if any is measured at the minorities' share of the post acquisition fair values of the indentifiable assets and liabilities of the subsidiary companies.
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basic earnings per share of 4.13 sen is calculated by dividing net profit attributable to members of CBS Technology Berhad of RM3,523,689 by the weighted average number of ordinary shares of RM0.10 each in issue of 85,401,165 for the current quarter ended 31st Dec 2004.</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ssvr1\finance\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ssvr1\finance\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ssvr1\finance\MonthlyAccounts\June05\June'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YTD"/>
      <sheetName val="PLYTD"/>
      <sheetName val="PL"/>
      <sheetName val="Sheet1"/>
      <sheetName val="PL-3mth"/>
      <sheetName val="PL Consol-3mth"/>
      <sheetName val="Sales"/>
      <sheetName val="CBS-BS"/>
      <sheetName val="Netgen-BS"/>
      <sheetName val="Cyber-BS"/>
      <sheetName val="Cyber-PL"/>
      <sheetName val="Netgen-PL"/>
      <sheetName val="CBS-PL"/>
    </sheetNames>
    <sheetDataSet>
      <sheetData sheetId="0">
        <row r="90">
          <cell r="D90">
            <v>70329.9</v>
          </cell>
        </row>
        <row r="91">
          <cell r="D91">
            <v>4369.5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tabSelected="1" workbookViewId="0" topLeftCell="A10">
      <selection activeCell="F38" sqref="F38"/>
    </sheetView>
  </sheetViews>
  <sheetFormatPr defaultColWidth="9.140625" defaultRowHeight="12.75"/>
  <cols>
    <col min="1" max="1" width="46.140625" style="0" customWidth="1"/>
    <col min="2" max="2" width="14.57421875" style="3" bestFit="1" customWidth="1"/>
    <col min="3" max="3" width="14.57421875" style="3" customWidth="1"/>
    <col min="4" max="4" width="15.57421875" style="3" customWidth="1"/>
    <col min="5" max="5" width="14.421875" style="3" customWidth="1"/>
    <col min="6" max="6" width="15.421875" style="0" bestFit="1" customWidth="1"/>
  </cols>
  <sheetData>
    <row r="1" ht="12.75">
      <c r="A1" s="2" t="s">
        <v>138</v>
      </c>
    </row>
    <row r="2" ht="12.75">
      <c r="A2" s="9" t="s">
        <v>45</v>
      </c>
    </row>
    <row r="3" ht="12.75">
      <c r="A3" s="24" t="s">
        <v>46</v>
      </c>
    </row>
    <row r="4" ht="12.75">
      <c r="A4" s="24" t="s">
        <v>421</v>
      </c>
    </row>
    <row r="5" ht="12.75">
      <c r="A5" s="25" t="s">
        <v>7</v>
      </c>
    </row>
    <row r="6" ht="12.75">
      <c r="A6" s="9"/>
    </row>
    <row r="7" ht="12.75">
      <c r="A7" s="9"/>
    </row>
    <row r="8" ht="12.75">
      <c r="A8" s="50"/>
    </row>
    <row r="9" ht="12.75">
      <c r="A9" s="23" t="s">
        <v>47</v>
      </c>
    </row>
    <row r="10" ht="12.75">
      <c r="A10" s="24" t="s">
        <v>421</v>
      </c>
    </row>
    <row r="11" spans="1:5" ht="12.75">
      <c r="A11" s="46"/>
      <c r="B11" s="222" t="s">
        <v>393</v>
      </c>
      <c r="C11" s="222"/>
      <c r="D11" s="222" t="s">
        <v>218</v>
      </c>
      <c r="E11" s="222"/>
    </row>
    <row r="12" spans="1:5" ht="12.75">
      <c r="A12" s="46"/>
      <c r="B12" s="65" t="s">
        <v>135</v>
      </c>
      <c r="C12" s="65" t="s">
        <v>135</v>
      </c>
      <c r="D12" s="65" t="s">
        <v>136</v>
      </c>
      <c r="E12" s="65" t="s">
        <v>136</v>
      </c>
    </row>
    <row r="13" spans="1:5" ht="12.75">
      <c r="A13" s="50"/>
      <c r="B13" s="33" t="s">
        <v>404</v>
      </c>
      <c r="C13" s="33" t="s">
        <v>403</v>
      </c>
      <c r="D13" s="33" t="s">
        <v>404</v>
      </c>
      <c r="E13" s="33" t="s">
        <v>403</v>
      </c>
    </row>
    <row r="14" spans="1:5" ht="12.75">
      <c r="A14" s="21"/>
      <c r="B14" s="4" t="s">
        <v>1</v>
      </c>
      <c r="C14" s="4" t="s">
        <v>1</v>
      </c>
      <c r="D14" s="4" t="s">
        <v>1</v>
      </c>
      <c r="E14" s="4" t="s">
        <v>1</v>
      </c>
    </row>
    <row r="15" ht="12.75">
      <c r="A15" s="9"/>
    </row>
    <row r="16" spans="1:5" ht="12.75">
      <c r="A16" s="9" t="s">
        <v>127</v>
      </c>
      <c r="B16" s="3">
        <v>2772898</v>
      </c>
      <c r="C16" s="3">
        <v>3234676</v>
      </c>
      <c r="D16" s="3">
        <f>B16</f>
        <v>2772898</v>
      </c>
      <c r="E16" s="3">
        <v>3234676</v>
      </c>
    </row>
    <row r="17" ht="12.75">
      <c r="A17" s="9"/>
    </row>
    <row r="18" spans="1:5" ht="12.75">
      <c r="A18" s="9" t="s">
        <v>128</v>
      </c>
      <c r="B18" s="3">
        <v>-2131886</v>
      </c>
      <c r="C18" s="3">
        <v>-2421627</v>
      </c>
      <c r="D18" s="3">
        <f>B18</f>
        <v>-2131886</v>
      </c>
      <c r="E18" s="3">
        <v>-2421627</v>
      </c>
    </row>
    <row r="19" spans="1:3" ht="12.75">
      <c r="A19" s="9"/>
      <c r="B19" s="211"/>
      <c r="C19" s="211"/>
    </row>
    <row r="20" spans="1:5" ht="12.75">
      <c r="A20" s="9" t="s">
        <v>177</v>
      </c>
      <c r="B20" s="10">
        <v>209212</v>
      </c>
      <c r="C20" s="10">
        <v>90671</v>
      </c>
      <c r="D20" s="10">
        <f>B20</f>
        <v>209212</v>
      </c>
      <c r="E20" s="10">
        <v>90671</v>
      </c>
    </row>
    <row r="21" ht="12.75">
      <c r="A21" s="9"/>
    </row>
    <row r="22" spans="1:5" ht="12.75">
      <c r="A22" s="9" t="s">
        <v>178</v>
      </c>
      <c r="B22" s="3">
        <f>SUM(B16:B20)</f>
        <v>850224</v>
      </c>
      <c r="C22" s="3">
        <f>SUM(C16:C20)</f>
        <v>903720</v>
      </c>
      <c r="D22" s="3">
        <f>SUM(D16:D20)</f>
        <v>850224</v>
      </c>
      <c r="E22" s="3">
        <f>SUM(E16:E20)</f>
        <v>903720</v>
      </c>
    </row>
    <row r="23" spans="1:5" ht="12.75">
      <c r="A23" s="9"/>
      <c r="B23" s="29"/>
      <c r="C23" s="29"/>
      <c r="D23" s="29"/>
      <c r="E23" s="29"/>
    </row>
    <row r="24" spans="1:5" ht="12.75">
      <c r="A24" s="9" t="s">
        <v>129</v>
      </c>
      <c r="B24" s="29">
        <v>-6807</v>
      </c>
      <c r="C24" s="29">
        <v>0</v>
      </c>
      <c r="D24" s="29">
        <f>B24</f>
        <v>-6807</v>
      </c>
      <c r="E24" s="29">
        <v>0</v>
      </c>
    </row>
    <row r="25" spans="1:5" ht="12.75">
      <c r="A25" s="9"/>
      <c r="B25" s="10"/>
      <c r="C25" s="10"/>
      <c r="D25" s="10"/>
      <c r="E25" s="10"/>
    </row>
    <row r="26" spans="1:5" ht="12.75">
      <c r="A26" s="9"/>
      <c r="B26" s="29"/>
      <c r="C26" s="29"/>
      <c r="D26" s="29"/>
      <c r="E26" s="29"/>
    </row>
    <row r="27" spans="1:5" ht="12.75">
      <c r="A27" s="9" t="s">
        <v>179</v>
      </c>
      <c r="B27" s="3">
        <f>SUM(B22:B24)</f>
        <v>843417</v>
      </c>
      <c r="C27" s="3">
        <f>SUM(C22:C24)</f>
        <v>903720</v>
      </c>
      <c r="D27" s="3">
        <f>SUM(D22:D24)</f>
        <v>843417</v>
      </c>
      <c r="E27" s="3">
        <f>SUM(E22:E24)</f>
        <v>903720</v>
      </c>
    </row>
    <row r="28" ht="12.75">
      <c r="A28" s="9"/>
    </row>
    <row r="29" spans="1:5" ht="12.75">
      <c r="A29" s="9" t="s">
        <v>80</v>
      </c>
      <c r="B29" s="10">
        <v>-66323</v>
      </c>
      <c r="C29" s="10">
        <v>-93817</v>
      </c>
      <c r="D29" s="10">
        <f>B29</f>
        <v>-66323</v>
      </c>
      <c r="E29" s="10">
        <v>-93817</v>
      </c>
    </row>
    <row r="30" spans="1:5" ht="12.75">
      <c r="A30" s="9"/>
      <c r="B30" s="210"/>
      <c r="C30" s="29"/>
      <c r="D30" s="29"/>
      <c r="E30" s="29"/>
    </row>
    <row r="31" spans="1:5" ht="13.5" thickBot="1">
      <c r="A31" s="20" t="s">
        <v>180</v>
      </c>
      <c r="B31" s="66">
        <f>B27+B29</f>
        <v>777094</v>
      </c>
      <c r="C31" s="66">
        <f>C27+C29</f>
        <v>809903</v>
      </c>
      <c r="D31" s="66">
        <f>D27+D29</f>
        <v>777094</v>
      </c>
      <c r="E31" s="66">
        <f>E27+E29</f>
        <v>809903</v>
      </c>
    </row>
    <row r="32" ht="13.5" thickTop="1">
      <c r="A32" s="20"/>
    </row>
    <row r="33" ht="12.75">
      <c r="A33" s="20"/>
    </row>
    <row r="34" spans="1:5" ht="12.75">
      <c r="A34" s="9" t="s">
        <v>131</v>
      </c>
      <c r="B34" s="75">
        <f>(1000000+90*(3223226+2500000)/90+90*3000000/90+90*4400/90+90*12800/90+90*6200/90+90*2000/90+90*6400/90+67*26680/90+37*3200/90)*10</f>
        <v>97762033.33333334</v>
      </c>
      <c r="C34" s="3">
        <v>97232260</v>
      </c>
      <c r="D34" s="75">
        <f>(1000000+90*(3223226+2500000)/90+90*3000000/90+90*4400/90+90*12800/90+90*6200/90+90*2000/90+90*6400/90+67*26680/90+37*3200/90)*10</f>
        <v>97762033.33333334</v>
      </c>
      <c r="E34" s="3">
        <v>97232260</v>
      </c>
    </row>
    <row r="35" ht="12.75">
      <c r="A35" s="9"/>
    </row>
    <row r="36" ht="12.75">
      <c r="A36" s="9" t="s">
        <v>132</v>
      </c>
    </row>
    <row r="37" spans="1:5" ht="12.75">
      <c r="A37" s="49" t="s">
        <v>133</v>
      </c>
      <c r="B37" s="63">
        <f>B31*100/B34</f>
        <v>0.7948832215369224</v>
      </c>
      <c r="C37" s="63">
        <v>0.8329570864649243</v>
      </c>
      <c r="D37" s="63">
        <f>D31*100/D34</f>
        <v>0.7948832215369224</v>
      </c>
      <c r="E37" s="63">
        <v>0.8329570864649243</v>
      </c>
    </row>
    <row r="38" spans="1:5" ht="12.75">
      <c r="A38" s="49" t="s">
        <v>134</v>
      </c>
      <c r="B38" s="220">
        <v>0.75</v>
      </c>
      <c r="C38" s="220" t="s">
        <v>422</v>
      </c>
      <c r="D38" s="220">
        <v>0.75</v>
      </c>
      <c r="E38" s="67" t="s">
        <v>422</v>
      </c>
    </row>
    <row r="39" ht="12.75">
      <c r="A39" s="20" t="s">
        <v>31</v>
      </c>
    </row>
    <row r="40" ht="12.75">
      <c r="A40" s="20"/>
    </row>
    <row r="41" ht="12.75">
      <c r="A41" s="48" t="s">
        <v>31</v>
      </c>
    </row>
    <row r="42" spans="1:4" ht="12.75" hidden="1">
      <c r="A42" s="48"/>
      <c r="B42" s="82" t="s">
        <v>31</v>
      </c>
      <c r="C42" s="82" t="s">
        <v>31</v>
      </c>
      <c r="D42" s="13" t="s">
        <v>31</v>
      </c>
    </row>
    <row r="43" spans="1:4" ht="12.75" hidden="1">
      <c r="A43" s="48" t="s">
        <v>31</v>
      </c>
      <c r="B43" s="82" t="s">
        <v>31</v>
      </c>
      <c r="D43" s="13" t="s">
        <v>31</v>
      </c>
    </row>
    <row r="44" spans="1:4" ht="12.75" hidden="1">
      <c r="A44" s="9"/>
      <c r="B44" s="82" t="s">
        <v>31</v>
      </c>
      <c r="D44" s="13" t="s">
        <v>31</v>
      </c>
    </row>
    <row r="45" ht="12.75" hidden="1">
      <c r="A45" s="9" t="s">
        <v>31</v>
      </c>
    </row>
    <row r="46" ht="12.75" hidden="1">
      <c r="A46" s="9"/>
    </row>
    <row r="47" ht="12.75" hidden="1">
      <c r="A47" s="9" t="s">
        <v>31</v>
      </c>
    </row>
    <row r="48" ht="12.75" hidden="1"/>
    <row r="49" ht="12.75" hidden="1"/>
    <row r="50" ht="12.75" hidden="1"/>
    <row r="51" ht="12.75" hidden="1"/>
    <row r="52" ht="12.75" hidden="1"/>
    <row r="53" ht="12.75" hidden="1"/>
    <row r="54" ht="12.75" hidden="1"/>
    <row r="55" ht="12.75" hidden="1"/>
    <row r="56" ht="12.75" hidden="1"/>
    <row r="59" ht="12.75">
      <c r="A59" s="68" t="s">
        <v>181</v>
      </c>
    </row>
    <row r="60" ht="12.75">
      <c r="A60" s="9" t="s">
        <v>182</v>
      </c>
    </row>
    <row r="61" ht="12.75">
      <c r="A61" s="9" t="s">
        <v>414</v>
      </c>
    </row>
  </sheetData>
  <mergeCells count="2">
    <mergeCell ref="D11:E11"/>
    <mergeCell ref="B11:C11"/>
  </mergeCells>
  <printOptions/>
  <pageMargins left="0.75" right="0.5" top="1" bottom="0.5" header="0.5" footer="0.36"/>
  <pageSetup fitToHeight="1" fitToWidth="1" horizontalDpi="300" verticalDpi="300" orientation="portrait" paperSize="9" scale="75" r:id="rId1"/>
  <headerFooter alignWithMargins="0">
    <oddFooter>&amp;C&amp;D&amp;T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5"/>
  <sheetViews>
    <sheetView workbookViewId="0" topLeftCell="A5">
      <selection activeCell="A34" sqref="A34"/>
    </sheetView>
  </sheetViews>
  <sheetFormatPr defaultColWidth="9.140625" defaultRowHeight="12.75"/>
  <cols>
    <col min="1" max="1" width="70.7109375" style="0" customWidth="1"/>
    <col min="2" max="2" width="16.421875" style="3" customWidth="1"/>
    <col min="3" max="3" width="6.28125" style="0" customWidth="1"/>
    <col min="4" max="4" width="16.421875" style="0" bestFit="1" customWidth="1"/>
    <col min="5" max="5" width="16.00390625" style="0" bestFit="1" customWidth="1"/>
  </cols>
  <sheetData>
    <row r="1" ht="12.75">
      <c r="A1" s="2" t="s">
        <v>125</v>
      </c>
    </row>
    <row r="2" ht="12.75">
      <c r="A2" s="9" t="s">
        <v>45</v>
      </c>
    </row>
    <row r="3" ht="12.75">
      <c r="A3" s="24" t="s">
        <v>6</v>
      </c>
    </row>
    <row r="4" ht="12.75">
      <c r="A4" s="24" t="s">
        <v>421</v>
      </c>
    </row>
    <row r="5" ht="12.75">
      <c r="A5" s="25" t="s">
        <v>7</v>
      </c>
    </row>
    <row r="6" ht="12.75">
      <c r="A6" s="9"/>
    </row>
    <row r="7" spans="1:4" ht="12.75">
      <c r="A7" s="24" t="s">
        <v>416</v>
      </c>
      <c r="B7" s="13"/>
      <c r="D7" s="13"/>
    </row>
    <row r="8" spans="1:4" ht="12.75">
      <c r="A8" s="24"/>
      <c r="B8" s="65" t="s">
        <v>397</v>
      </c>
      <c r="D8" s="33" t="s">
        <v>415</v>
      </c>
    </row>
    <row r="9" spans="1:4" ht="12.75">
      <c r="A9" s="24"/>
      <c r="B9" s="33" t="s">
        <v>404</v>
      </c>
      <c r="C9" s="53"/>
      <c r="D9" s="53" t="s">
        <v>406</v>
      </c>
    </row>
    <row r="10" spans="1:4" ht="12.75">
      <c r="A10" s="24"/>
      <c r="B10" s="33" t="s">
        <v>1</v>
      </c>
      <c r="D10" s="33" t="s">
        <v>1</v>
      </c>
    </row>
    <row r="11" spans="1:4" ht="12.75">
      <c r="A11" s="2" t="s">
        <v>197</v>
      </c>
      <c r="B11" s="3">
        <v>9784906</v>
      </c>
      <c r="D11" s="3">
        <v>9755026</v>
      </c>
    </row>
    <row r="12" spans="1:4" ht="12.75">
      <c r="A12" s="2" t="s">
        <v>196</v>
      </c>
      <c r="B12" s="3">
        <v>5646109</v>
      </c>
      <c r="D12" s="3">
        <v>5607265</v>
      </c>
    </row>
    <row r="13" spans="1:4" ht="12.75">
      <c r="A13" s="2" t="s">
        <v>26</v>
      </c>
      <c r="B13" s="3">
        <v>8288626</v>
      </c>
      <c r="D13" s="3">
        <v>7511532</v>
      </c>
    </row>
    <row r="14" spans="2:6" ht="12.75">
      <c r="B14" s="10"/>
      <c r="D14" s="10"/>
      <c r="E14" s="15"/>
      <c r="F14" s="15"/>
    </row>
    <row r="15" spans="1:5" ht="12.75">
      <c r="A15" s="2" t="s">
        <v>21</v>
      </c>
      <c r="B15" s="3">
        <f>SUM(B11:B14)</f>
        <v>23719641</v>
      </c>
      <c r="D15" s="3">
        <f>SUM(D11:D14)</f>
        <v>22873823</v>
      </c>
      <c r="E15" s="205"/>
    </row>
    <row r="16" ht="12.75">
      <c r="D16" s="3"/>
    </row>
    <row r="17" spans="1:4" ht="12.75">
      <c r="A17" s="9"/>
      <c r="D17" s="3"/>
    </row>
    <row r="18" spans="1:4" ht="12.75">
      <c r="A18" s="2" t="s">
        <v>27</v>
      </c>
      <c r="D18" s="3"/>
    </row>
    <row r="19" spans="1:4" ht="12.75">
      <c r="A19" s="9" t="s">
        <v>28</v>
      </c>
      <c r="B19" s="3">
        <v>10000</v>
      </c>
      <c r="D19" s="3">
        <v>10000</v>
      </c>
    </row>
    <row r="20" spans="1:4" ht="12.75">
      <c r="A20" s="9" t="s">
        <v>382</v>
      </c>
      <c r="B20" s="3">
        <v>158331</v>
      </c>
      <c r="D20" s="3">
        <v>348609</v>
      </c>
    </row>
    <row r="21" spans="1:4" ht="12.75">
      <c r="A21" s="9"/>
      <c r="D21" s="3"/>
    </row>
    <row r="22" spans="1:5" ht="13.5" thickBot="1">
      <c r="A22" s="9"/>
      <c r="B22" s="8">
        <f>SUM(B15:B21)</f>
        <v>23887972</v>
      </c>
      <c r="D22" s="8">
        <f>SUM(D15:D21)</f>
        <v>23232432</v>
      </c>
      <c r="E22" s="14"/>
    </row>
    <row r="23" ht="13.5" thickTop="1">
      <c r="A23" s="24"/>
    </row>
    <row r="24" ht="12.75">
      <c r="A24" s="25" t="s">
        <v>395</v>
      </c>
    </row>
    <row r="25" ht="12.75">
      <c r="A25" s="2" t="s">
        <v>394</v>
      </c>
    </row>
    <row r="26" spans="1:4" ht="12.75">
      <c r="A26" s="9" t="s">
        <v>126</v>
      </c>
      <c r="B26" s="3">
        <v>2112882</v>
      </c>
      <c r="D26" s="3">
        <v>2552907</v>
      </c>
    </row>
    <row r="27" spans="1:4" ht="12.75">
      <c r="A27" s="9" t="s">
        <v>215</v>
      </c>
      <c r="B27" s="3">
        <v>108825</v>
      </c>
      <c r="D27" s="3">
        <v>108825</v>
      </c>
    </row>
    <row r="28" spans="1:4" ht="12.75">
      <c r="A28" s="9" t="s">
        <v>214</v>
      </c>
      <c r="B28" s="3">
        <v>267750</v>
      </c>
      <c r="D28" s="3">
        <v>234000</v>
      </c>
    </row>
    <row r="29" spans="1:4" ht="12.75">
      <c r="A29" s="9" t="s">
        <v>2</v>
      </c>
      <c r="B29" s="3">
        <v>1485283</v>
      </c>
      <c r="D29" s="3">
        <v>1514405</v>
      </c>
    </row>
    <row r="30" spans="1:4" ht="12.75">
      <c r="A30" s="9"/>
      <c r="D30" s="3"/>
    </row>
    <row r="31" spans="1:4" ht="12.75">
      <c r="A31" s="2" t="s">
        <v>9</v>
      </c>
      <c r="D31" s="3"/>
    </row>
    <row r="32" spans="1:4" ht="12.75">
      <c r="A32" s="9" t="s">
        <v>174</v>
      </c>
      <c r="B32" s="5">
        <v>2366503</v>
      </c>
      <c r="D32" s="5">
        <v>2382382</v>
      </c>
    </row>
    <row r="33" spans="1:4" ht="12.75">
      <c r="A33" s="86" t="s">
        <v>407</v>
      </c>
      <c r="B33" s="6">
        <v>488014</v>
      </c>
      <c r="D33" s="6">
        <v>402213</v>
      </c>
    </row>
    <row r="34" spans="1:4" ht="12.75">
      <c r="A34" s="86" t="s">
        <v>418</v>
      </c>
      <c r="B34" s="6">
        <v>25247259</v>
      </c>
      <c r="D34" s="6">
        <v>22746569</v>
      </c>
    </row>
    <row r="35" spans="1:5" ht="12.75">
      <c r="A35" s="9" t="s">
        <v>172</v>
      </c>
      <c r="B35" s="7">
        <v>1137467</v>
      </c>
      <c r="D35" s="7">
        <v>2342466</v>
      </c>
      <c r="E35" s="15"/>
    </row>
    <row r="36" spans="1:5" ht="12.75">
      <c r="A36" s="15"/>
      <c r="B36" s="3">
        <f>SUM(B32:B35)</f>
        <v>29239243</v>
      </c>
      <c r="D36" s="3">
        <f>SUM(D32:D35)</f>
        <v>27873630</v>
      </c>
      <c r="E36" s="15"/>
    </row>
    <row r="37" ht="12.75"/>
    <row r="38" spans="1:4" ht="12.75">
      <c r="A38" s="2" t="s">
        <v>13</v>
      </c>
      <c r="D38" s="3"/>
    </row>
    <row r="39" spans="1:4" ht="12.75">
      <c r="A39" s="9" t="s">
        <v>173</v>
      </c>
      <c r="B39" s="5">
        <v>9226009</v>
      </c>
      <c r="D39" s="5">
        <v>8834669</v>
      </c>
    </row>
    <row r="40" spans="1:4" ht="12.75">
      <c r="A40" s="9" t="s">
        <v>396</v>
      </c>
      <c r="B40" s="6">
        <v>100002</v>
      </c>
      <c r="D40" s="6">
        <v>216666</v>
      </c>
    </row>
    <row r="41" spans="1:4" ht="12.75">
      <c r="A41" s="9" t="s">
        <v>16</v>
      </c>
      <c r="B41" s="6">
        <v>0</v>
      </c>
      <c r="D41" s="6">
        <v>0</v>
      </c>
    </row>
    <row r="42" spans="2:4" ht="12.75">
      <c r="B42" s="7"/>
      <c r="D42" s="216"/>
    </row>
    <row r="43" spans="1:5" ht="12.75">
      <c r="A43" s="46" t="s">
        <v>31</v>
      </c>
      <c r="B43" s="3">
        <f>SUM(B39:B42)</f>
        <v>9326011</v>
      </c>
      <c r="D43" s="3">
        <f>SUM(D39:D42)</f>
        <v>9051335</v>
      </c>
      <c r="E43" s="15"/>
    </row>
    <row r="44" ht="12.75">
      <c r="A44" s="46" t="s">
        <v>31</v>
      </c>
    </row>
    <row r="45" spans="1:5" ht="12.75">
      <c r="A45" s="2" t="s">
        <v>17</v>
      </c>
      <c r="B45" s="3">
        <f>B36-B43</f>
        <v>19913232</v>
      </c>
      <c r="D45" s="3">
        <f>+D36-D43</f>
        <v>18822295</v>
      </c>
      <c r="E45" s="15"/>
    </row>
    <row r="46" ht="12.75">
      <c r="A46" s="9"/>
    </row>
    <row r="47" spans="1:5" ht="13.5" thickBot="1">
      <c r="A47" s="9"/>
      <c r="B47" s="8">
        <f>B26+B27+B28+B29+B45</f>
        <v>23887972</v>
      </c>
      <c r="D47" s="8">
        <f>+D26+D27+D28+D29+D45</f>
        <v>23232432</v>
      </c>
      <c r="E47" s="15"/>
    </row>
    <row r="48" ht="13.5" thickTop="1">
      <c r="A48" s="9"/>
    </row>
    <row r="50" spans="1:4" ht="12.75">
      <c r="A50" s="2" t="s">
        <v>425</v>
      </c>
      <c r="B50" s="221">
        <f>B15/B11*10/100</f>
        <v>0.24241051472543526</v>
      </c>
      <c r="C50" s="212"/>
      <c r="D50" s="221">
        <f>D15/D11*10/100</f>
        <v>0.23448244012881156</v>
      </c>
    </row>
    <row r="51" ht="12.75">
      <c r="B51" s="63"/>
    </row>
    <row r="52" ht="12.75" hidden="1">
      <c r="B52" s="15" t="e">
        <f>+B47-#REF!</f>
        <v>#REF!</v>
      </c>
    </row>
    <row r="53" ht="12.75" hidden="1"/>
    <row r="54" ht="12.75" hidden="1"/>
    <row r="55" ht="12.75" hidden="1"/>
    <row r="56" ht="12.75" hidden="1"/>
    <row r="57" ht="12.75" hidden="1"/>
    <row r="58" ht="12.75" hidden="1"/>
    <row r="59" ht="12.75" hidden="1"/>
    <row r="60" ht="12.75" hidden="1"/>
    <row r="61" ht="12.75">
      <c r="B61" s="63"/>
    </row>
    <row r="64" ht="12.75">
      <c r="A64" s="9" t="s">
        <v>139</v>
      </c>
    </row>
    <row r="65" ht="12.75">
      <c r="A65" s="9" t="s">
        <v>412</v>
      </c>
    </row>
  </sheetData>
  <printOptions/>
  <pageMargins left="0.75" right="0.75" top="0.49" bottom="0.48" header="0.25" footer="0.32"/>
  <pageSetup fitToHeight="1" fitToWidth="1" horizontalDpi="600" verticalDpi="600" orientation="portrait" paperSize="9" scale="80" r:id="rId3"/>
  <headerFooter alignWithMargins="0">
    <oddFooter>&amp;C&amp;D&amp;T</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workbookViewId="0" topLeftCell="A10">
      <selection activeCell="C23" sqref="C23"/>
    </sheetView>
  </sheetViews>
  <sheetFormatPr defaultColWidth="9.140625" defaultRowHeight="12.75"/>
  <cols>
    <col min="2" max="2" width="37.57421875" style="0" customWidth="1"/>
    <col min="3" max="6" width="14.8515625" style="0" customWidth="1"/>
  </cols>
  <sheetData>
    <row r="1" spans="1:7" ht="12.75">
      <c r="A1" s="2" t="s">
        <v>125</v>
      </c>
      <c r="B1" s="9"/>
      <c r="C1" s="12"/>
      <c r="D1" s="12"/>
      <c r="E1" s="12"/>
      <c r="F1" s="12"/>
      <c r="G1" s="12"/>
    </row>
    <row r="2" spans="1:7" ht="12.75">
      <c r="A2" s="9" t="s">
        <v>45</v>
      </c>
      <c r="B2" s="9"/>
      <c r="C2" s="12"/>
      <c r="D2" s="12"/>
      <c r="E2" s="12"/>
      <c r="F2" s="12"/>
      <c r="G2" s="12"/>
    </row>
    <row r="3" spans="1:7" ht="12.75">
      <c r="A3" s="24" t="s">
        <v>6</v>
      </c>
      <c r="B3" s="9"/>
      <c r="C3" s="12"/>
      <c r="D3" s="12"/>
      <c r="E3" s="12"/>
      <c r="F3" s="12"/>
      <c r="G3" s="12"/>
    </row>
    <row r="4" spans="1:7" ht="12.75">
      <c r="A4" s="24" t="s">
        <v>421</v>
      </c>
      <c r="B4" s="9"/>
      <c r="C4" s="12"/>
      <c r="D4" s="12"/>
      <c r="E4" s="12"/>
      <c r="F4" s="12"/>
      <c r="G4" s="12"/>
    </row>
    <row r="5" spans="1:7" ht="12.75">
      <c r="A5" s="25" t="s">
        <v>7</v>
      </c>
      <c r="B5" s="9"/>
      <c r="C5" s="12"/>
      <c r="D5" s="12"/>
      <c r="E5" s="12"/>
      <c r="F5" s="12"/>
      <c r="G5" s="12"/>
    </row>
    <row r="6" spans="1:7" ht="12.75">
      <c r="A6" s="9"/>
      <c r="B6" s="9"/>
      <c r="C6" s="12"/>
      <c r="D6" s="12"/>
      <c r="E6" s="12"/>
      <c r="F6" s="12"/>
      <c r="G6" s="12"/>
    </row>
    <row r="7" spans="1:7" ht="12.75">
      <c r="A7" s="2" t="s">
        <v>48</v>
      </c>
      <c r="B7" s="9"/>
      <c r="C7" s="12"/>
      <c r="D7" s="12"/>
      <c r="E7" s="12"/>
      <c r="F7" s="12"/>
      <c r="G7" s="12"/>
    </row>
    <row r="8" spans="1:7" ht="12.75">
      <c r="A8" s="24" t="s">
        <v>421</v>
      </c>
      <c r="B8" s="9"/>
      <c r="C8" s="12"/>
      <c r="D8" s="12"/>
      <c r="E8" s="12"/>
      <c r="F8" s="12"/>
      <c r="G8" s="12"/>
    </row>
    <row r="9" spans="1:7" ht="12.75">
      <c r="A9" s="2"/>
      <c r="B9" s="9"/>
      <c r="C9" s="12"/>
      <c r="D9" s="12"/>
      <c r="E9" s="12"/>
      <c r="F9" s="12"/>
      <c r="G9" s="12"/>
    </row>
    <row r="10" spans="1:7" ht="12.75">
      <c r="A10" s="2"/>
      <c r="B10" s="9"/>
      <c r="C10" s="53" t="s">
        <v>49</v>
      </c>
      <c r="D10" s="53" t="s">
        <v>49</v>
      </c>
      <c r="E10" s="53" t="s">
        <v>51</v>
      </c>
      <c r="F10" s="54"/>
      <c r="G10" s="12"/>
    </row>
    <row r="11" spans="1:7" ht="12.75">
      <c r="A11" s="2"/>
      <c r="B11" s="9"/>
      <c r="C11" s="55" t="s">
        <v>50</v>
      </c>
      <c r="D11" s="55" t="s">
        <v>198</v>
      </c>
      <c r="E11" s="55" t="s">
        <v>52</v>
      </c>
      <c r="F11" s="55" t="s">
        <v>53</v>
      </c>
      <c r="G11" s="12"/>
    </row>
    <row r="12" spans="1:7" ht="12.75">
      <c r="A12" s="2"/>
      <c r="B12" s="9"/>
      <c r="C12" s="53" t="s">
        <v>1</v>
      </c>
      <c r="D12" s="53" t="s">
        <v>1</v>
      </c>
      <c r="E12" s="53" t="s">
        <v>1</v>
      </c>
      <c r="F12" s="53" t="s">
        <v>1</v>
      </c>
      <c r="G12" s="12"/>
    </row>
    <row r="13" spans="1:7" ht="12.75">
      <c r="A13" s="2"/>
      <c r="B13" s="9"/>
      <c r="C13" s="26"/>
      <c r="D13" s="26"/>
      <c r="E13" s="26"/>
      <c r="F13" s="26"/>
      <c r="G13" s="12"/>
    </row>
    <row r="14" spans="1:7" ht="12.75">
      <c r="A14" s="9" t="s">
        <v>410</v>
      </c>
      <c r="C14" s="3">
        <v>9755026</v>
      </c>
      <c r="D14" s="3">
        <v>5607265</v>
      </c>
      <c r="E14" s="3">
        <v>7511532</v>
      </c>
      <c r="F14" s="3">
        <f>SUM(C14:E14)</f>
        <v>22873823</v>
      </c>
      <c r="G14" s="12"/>
    </row>
    <row r="15" spans="6:7" ht="12.75">
      <c r="F15" s="15"/>
      <c r="G15" s="12"/>
    </row>
    <row r="16" spans="1:7" ht="12.75">
      <c r="A16" t="s">
        <v>405</v>
      </c>
      <c r="C16" s="3">
        <v>29880</v>
      </c>
      <c r="D16" s="3">
        <v>38844</v>
      </c>
      <c r="E16" s="1">
        <v>0</v>
      </c>
      <c r="F16" s="3">
        <f>SUM(C16:E16)</f>
        <v>68724</v>
      </c>
      <c r="G16" s="12"/>
    </row>
    <row r="17" spans="6:7" ht="12.75">
      <c r="F17" s="15"/>
      <c r="G17" s="12"/>
    </row>
    <row r="18" spans="1:7" ht="12.75">
      <c r="A18" s="9" t="s">
        <v>384</v>
      </c>
      <c r="C18" s="27">
        <v>0</v>
      </c>
      <c r="D18" s="27">
        <v>0</v>
      </c>
      <c r="E18" s="207">
        <v>777094</v>
      </c>
      <c r="F18" s="3">
        <f>SUM(C18:E18)</f>
        <v>777094</v>
      </c>
      <c r="G18" s="12"/>
    </row>
    <row r="19" spans="1:7" ht="12.75">
      <c r="A19" s="9"/>
      <c r="F19" s="15"/>
      <c r="G19" s="12"/>
    </row>
    <row r="20" spans="1:7" ht="13.5" thickBot="1">
      <c r="A20" s="9" t="s">
        <v>411</v>
      </c>
      <c r="C20" s="208">
        <f>SUM(C14:C18)</f>
        <v>9784906</v>
      </c>
      <c r="D20" s="208">
        <f>SUM(D14:D18)</f>
        <v>5646109</v>
      </c>
      <c r="E20" s="208">
        <f>SUM(E14:E18)</f>
        <v>8288626</v>
      </c>
      <c r="F20" s="208">
        <f>SUM(F14:F18)</f>
        <v>23719641</v>
      </c>
      <c r="G20" s="12"/>
    </row>
    <row r="21" spans="1:7" ht="13.5" thickTop="1">
      <c r="A21" s="2"/>
      <c r="B21" s="9"/>
      <c r="C21" s="26"/>
      <c r="D21" s="26"/>
      <c r="E21" s="26"/>
      <c r="F21" s="26"/>
      <c r="G21" s="12"/>
    </row>
    <row r="22" spans="1:7" ht="12.75">
      <c r="A22" s="2"/>
      <c r="B22" s="9"/>
      <c r="C22" s="26"/>
      <c r="D22" s="26"/>
      <c r="E22" s="26"/>
      <c r="F22" s="213"/>
      <c r="G22" s="12"/>
    </row>
    <row r="23" spans="1:7" ht="12.75">
      <c r="A23" s="2"/>
      <c r="B23" s="9"/>
      <c r="C23" s="26"/>
      <c r="D23" s="26"/>
      <c r="E23" s="26"/>
      <c r="F23" s="26"/>
      <c r="G23" s="12"/>
    </row>
    <row r="24" spans="1:7" ht="12.75">
      <c r="A24" s="2"/>
      <c r="B24" s="9"/>
      <c r="C24" s="26"/>
      <c r="D24" s="26"/>
      <c r="E24" s="26"/>
      <c r="F24" s="26"/>
      <c r="G24" s="12"/>
    </row>
    <row r="25" spans="1:7" ht="12.75">
      <c r="A25" s="2"/>
      <c r="B25" s="9"/>
      <c r="C25" s="53" t="s">
        <v>49</v>
      </c>
      <c r="D25" s="53" t="s">
        <v>49</v>
      </c>
      <c r="E25" s="53" t="s">
        <v>51</v>
      </c>
      <c r="F25" s="54"/>
      <c r="G25" s="12"/>
    </row>
    <row r="26" spans="1:7" ht="12.75">
      <c r="A26" s="2"/>
      <c r="B26" s="9"/>
      <c r="C26" s="55" t="s">
        <v>50</v>
      </c>
      <c r="D26" s="55" t="s">
        <v>198</v>
      </c>
      <c r="E26" s="55" t="s">
        <v>52</v>
      </c>
      <c r="F26" s="55" t="s">
        <v>53</v>
      </c>
      <c r="G26" s="12"/>
    </row>
    <row r="27" spans="1:7" ht="12.75">
      <c r="A27" s="2"/>
      <c r="B27" s="9"/>
      <c r="C27" s="53" t="s">
        <v>1</v>
      </c>
      <c r="D27" s="53" t="s">
        <v>1</v>
      </c>
      <c r="E27" s="53" t="s">
        <v>1</v>
      </c>
      <c r="F27" s="53" t="s">
        <v>1</v>
      </c>
      <c r="G27" s="12"/>
    </row>
    <row r="28" spans="1:7" ht="12.75">
      <c r="A28" s="2"/>
      <c r="B28" s="9"/>
      <c r="C28" s="26"/>
      <c r="D28" s="26"/>
      <c r="E28" s="26"/>
      <c r="F28" s="26"/>
      <c r="G28" s="12"/>
    </row>
    <row r="29" spans="1:7" ht="12.75">
      <c r="A29" s="9" t="s">
        <v>408</v>
      </c>
      <c r="B29" s="9"/>
      <c r="C29" s="16">
        <v>9723226</v>
      </c>
      <c r="D29" s="16">
        <v>5565725</v>
      </c>
      <c r="E29" s="16">
        <v>3488847</v>
      </c>
      <c r="F29" s="16">
        <v>18777798</v>
      </c>
      <c r="G29" s="12"/>
    </row>
    <row r="30" spans="1:7" ht="12.75">
      <c r="A30" s="9"/>
      <c r="B30" s="9"/>
      <c r="C30" s="16"/>
      <c r="D30" s="16"/>
      <c r="E30" s="16"/>
      <c r="F30" s="16"/>
      <c r="G30" s="12"/>
    </row>
    <row r="31" spans="1:7" ht="12.75">
      <c r="A31" t="s">
        <v>199</v>
      </c>
      <c r="B31" s="9"/>
      <c r="C31" s="16">
        <v>0</v>
      </c>
      <c r="D31" s="16">
        <v>-1299</v>
      </c>
      <c r="E31" s="27">
        <v>0</v>
      </c>
      <c r="F31" s="16">
        <v>-1299</v>
      </c>
      <c r="G31" s="12"/>
    </row>
    <row r="32" spans="1:7" ht="12.75">
      <c r="A32" s="9"/>
      <c r="B32" s="9"/>
      <c r="C32" s="16"/>
      <c r="D32" s="16"/>
      <c r="E32" s="27"/>
      <c r="F32" s="16"/>
      <c r="G32" s="12"/>
    </row>
    <row r="33" spans="1:7" ht="12.75">
      <c r="A33" s="9" t="s">
        <v>384</v>
      </c>
      <c r="B33" s="9"/>
      <c r="C33" s="16">
        <v>0</v>
      </c>
      <c r="D33" s="16">
        <v>0</v>
      </c>
      <c r="E33" s="27">
        <v>809903</v>
      </c>
      <c r="F33" s="16">
        <v>809903</v>
      </c>
      <c r="G33" s="12"/>
    </row>
    <row r="34" spans="1:7" ht="12.75">
      <c r="A34" s="9"/>
      <c r="B34" s="9"/>
      <c r="C34" s="16"/>
      <c r="D34" s="16"/>
      <c r="E34" s="27"/>
      <c r="F34" s="16"/>
      <c r="G34" s="12"/>
    </row>
    <row r="35" spans="1:7" ht="13.5" thickBot="1">
      <c r="A35" s="9" t="s">
        <v>409</v>
      </c>
      <c r="B35" s="9"/>
      <c r="C35" s="217">
        <v>9723226</v>
      </c>
      <c r="D35" s="217">
        <v>5564426</v>
      </c>
      <c r="E35" s="28">
        <v>4298750</v>
      </c>
      <c r="F35" s="28">
        <v>19586402</v>
      </c>
      <c r="G35" s="12"/>
    </row>
    <row r="36" spans="1:7" ht="13.5" thickTop="1">
      <c r="A36" s="9"/>
      <c r="B36" s="9"/>
      <c r="C36" s="27"/>
      <c r="D36" s="27"/>
      <c r="E36" s="16"/>
      <c r="F36" s="16"/>
      <c r="G36" s="12"/>
    </row>
    <row r="39" ht="12.75">
      <c r="A39" s="9" t="s">
        <v>423</v>
      </c>
    </row>
    <row r="40" ht="12.75">
      <c r="A40" s="9" t="s">
        <v>413</v>
      </c>
    </row>
  </sheetData>
  <printOptions/>
  <pageMargins left="0.51" right="0.25" top="0.55" bottom="0.73" header="0.25" footer="0.5"/>
  <pageSetup fitToHeight="1" fitToWidth="1" horizontalDpi="600" verticalDpi="600" orientation="portrait" paperSize="9" scale="80"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workbookViewId="0" topLeftCell="A18">
      <selection activeCell="B42" sqref="B42"/>
    </sheetView>
  </sheetViews>
  <sheetFormatPr defaultColWidth="9.140625" defaultRowHeight="12.75"/>
  <cols>
    <col min="1" max="1" width="3.7109375" style="9" customWidth="1"/>
    <col min="2" max="2" width="46.7109375" style="9" customWidth="1"/>
    <col min="3" max="3" width="9.140625" style="9" customWidth="1"/>
    <col min="4" max="4" width="14.28125" style="73" bestFit="1" customWidth="1"/>
    <col min="5" max="5" width="16.00390625" style="9" bestFit="1" customWidth="1"/>
    <col min="6" max="6" width="13.140625" style="12" customWidth="1"/>
    <col min="7" max="7" width="28.421875" style="9" hidden="1" customWidth="1"/>
    <col min="8" max="8" width="12.8515625" style="9" hidden="1" customWidth="1"/>
    <col min="9" max="9" width="10.28125" style="9" hidden="1" customWidth="1"/>
    <col min="10" max="10" width="12.8515625" style="9" hidden="1" customWidth="1"/>
    <col min="11" max="11" width="14.00390625" style="9" hidden="1" customWidth="1"/>
    <col min="12" max="16384" width="9.140625" style="9" customWidth="1"/>
  </cols>
  <sheetData>
    <row r="1" ht="15.75">
      <c r="A1" s="22" t="s">
        <v>55</v>
      </c>
    </row>
    <row r="2" ht="12.75">
      <c r="A2" s="9" t="s">
        <v>45</v>
      </c>
    </row>
    <row r="3" ht="12.75">
      <c r="A3" s="24" t="s">
        <v>6</v>
      </c>
    </row>
    <row r="4" ht="12.75">
      <c r="A4" s="24" t="str">
        <f>+EquityCondensed!A4</f>
        <v>FOR THE FIRST QUARTER ENDED 31 MARCH 2006</v>
      </c>
    </row>
    <row r="5" ht="12.75">
      <c r="A5" s="25" t="s">
        <v>7</v>
      </c>
    </row>
    <row r="7" ht="12.75">
      <c r="A7" s="2" t="s">
        <v>417</v>
      </c>
    </row>
    <row r="8" spans="1:6" ht="12.75">
      <c r="A8" s="24" t="str">
        <f>+EquityCondensed!A8</f>
        <v>FOR THE FIRST QUARTER ENDED 31 MARCH 2006</v>
      </c>
      <c r="D8" s="223" t="s">
        <v>398</v>
      </c>
      <c r="E8" s="223"/>
      <c r="F8" s="9"/>
    </row>
    <row r="9" spans="1:5" ht="12.75">
      <c r="A9" s="2"/>
      <c r="D9" s="155" t="s">
        <v>399</v>
      </c>
      <c r="E9" s="33" t="s">
        <v>401</v>
      </c>
    </row>
    <row r="10" spans="1:5" ht="12.75">
      <c r="A10" s="2"/>
      <c r="D10" s="155" t="s">
        <v>400</v>
      </c>
      <c r="E10" s="155" t="s">
        <v>400</v>
      </c>
    </row>
    <row r="11" spans="1:5" ht="12.75">
      <c r="A11" s="34"/>
      <c r="D11" s="155" t="s">
        <v>404</v>
      </c>
      <c r="E11" s="33" t="s">
        <v>403</v>
      </c>
    </row>
    <row r="12" spans="1:5" ht="12.75">
      <c r="A12" s="2" t="s">
        <v>31</v>
      </c>
      <c r="D12" s="215" t="s">
        <v>1</v>
      </c>
      <c r="E12" s="64" t="s">
        <v>1</v>
      </c>
    </row>
    <row r="13" spans="4:5" ht="12.75">
      <c r="D13" s="75"/>
      <c r="E13"/>
    </row>
    <row r="14" spans="1:5" ht="12.75">
      <c r="A14" s="2" t="s">
        <v>81</v>
      </c>
      <c r="D14" s="78">
        <v>1190145</v>
      </c>
      <c r="E14" s="3">
        <v>3231663.67</v>
      </c>
    </row>
    <row r="15" spans="4:5" ht="12.75">
      <c r="D15" s="75"/>
      <c r="E15" s="3"/>
    </row>
    <row r="16" spans="1:5" ht="12.75">
      <c r="A16" s="2" t="s">
        <v>426</v>
      </c>
      <c r="D16" s="75">
        <v>-2156926</v>
      </c>
      <c r="E16" s="3">
        <v>-3847242</v>
      </c>
    </row>
    <row r="17" spans="4:5" ht="12.75">
      <c r="D17" s="75"/>
      <c r="E17" s="3"/>
    </row>
    <row r="18" spans="1:5" ht="12.75">
      <c r="A18" s="2" t="s">
        <v>424</v>
      </c>
      <c r="D18" s="75">
        <v>-238218</v>
      </c>
      <c r="E18" s="3">
        <v>-1300</v>
      </c>
    </row>
    <row r="19" spans="4:5" ht="12.75">
      <c r="D19" s="76"/>
      <c r="E19" s="10"/>
    </row>
    <row r="20" spans="1:5" ht="12.75">
      <c r="A20" s="2" t="s">
        <v>85</v>
      </c>
      <c r="D20" s="75">
        <f>D14+D16+D18</f>
        <v>-1204999</v>
      </c>
      <c r="E20" s="3">
        <f>SUM(E14:E18)</f>
        <v>-616878.3300000001</v>
      </c>
    </row>
    <row r="21" spans="4:5" ht="12.75">
      <c r="D21" s="75"/>
      <c r="E21" s="3"/>
    </row>
    <row r="22" spans="1:5" ht="12.75">
      <c r="A22" s="2" t="s">
        <v>171</v>
      </c>
      <c r="D22" s="75">
        <v>2342466</v>
      </c>
      <c r="E22" s="3">
        <v>3452202</v>
      </c>
    </row>
    <row r="23" spans="1:5" ht="12.75">
      <c r="A23" s="2"/>
      <c r="D23" s="75"/>
      <c r="E23" s="3"/>
    </row>
    <row r="24" spans="1:5" ht="13.5" thickBot="1">
      <c r="A24" s="2" t="s">
        <v>385</v>
      </c>
      <c r="D24" s="8">
        <f>SUM(D20:D22)</f>
        <v>1137467</v>
      </c>
      <c r="E24" s="8">
        <f>SUM(E20:E22)</f>
        <v>2835323.67</v>
      </c>
    </row>
    <row r="25" ht="13.5" thickTop="1"/>
    <row r="27" spans="1:5" ht="12.75">
      <c r="A27" s="71"/>
      <c r="B27" s="72"/>
      <c r="C27" s="73"/>
      <c r="D27" s="75"/>
      <c r="E27" s="73"/>
    </row>
    <row r="28" spans="1:5" ht="12.75">
      <c r="A28" s="71"/>
      <c r="B28" s="72"/>
      <c r="C28" s="73"/>
      <c r="E28" s="73"/>
    </row>
    <row r="29" spans="1:3" ht="12.75">
      <c r="A29" s="71" t="s">
        <v>93</v>
      </c>
      <c r="B29" s="72" t="s">
        <v>189</v>
      </c>
      <c r="C29" s="73"/>
    </row>
    <row r="30" spans="1:11" ht="12.75">
      <c r="A30" s="71"/>
      <c r="B30" s="72"/>
      <c r="C30" s="73"/>
      <c r="D30" s="74" t="s">
        <v>402</v>
      </c>
      <c r="E30" s="74" t="s">
        <v>402</v>
      </c>
      <c r="H30" s="209" t="s">
        <v>56</v>
      </c>
      <c r="I30" s="209" t="s">
        <v>23</v>
      </c>
      <c r="J30" s="209" t="s">
        <v>391</v>
      </c>
      <c r="K30" s="209" t="s">
        <v>53</v>
      </c>
    </row>
    <row r="31" spans="1:11" ht="12.75">
      <c r="A31" s="71"/>
      <c r="B31" s="72"/>
      <c r="C31" s="73"/>
      <c r="D31" s="155" t="s">
        <v>404</v>
      </c>
      <c r="E31" s="33" t="s">
        <v>403</v>
      </c>
      <c r="G31" s="9" t="s">
        <v>392</v>
      </c>
      <c r="H31" s="206">
        <v>47190.7</v>
      </c>
      <c r="I31" s="206"/>
      <c r="J31" s="206">
        <v>1002459.02</v>
      </c>
      <c r="K31" s="206">
        <f aca="true" t="shared" si="0" ref="K31:K42">SUM(H31:J31)</f>
        <v>1049649.72</v>
      </c>
    </row>
    <row r="32" spans="1:11" ht="12.75">
      <c r="A32" s="71"/>
      <c r="B32" s="72"/>
      <c r="C32" s="73"/>
      <c r="D32" s="74" t="s">
        <v>1</v>
      </c>
      <c r="E32" s="74" t="s">
        <v>1</v>
      </c>
      <c r="G32" s="9" t="s">
        <v>390</v>
      </c>
      <c r="H32" s="206">
        <v>0</v>
      </c>
      <c r="I32" s="206"/>
      <c r="J32" s="206">
        <v>5000000</v>
      </c>
      <c r="K32" s="206">
        <f t="shared" si="0"/>
        <v>5000000</v>
      </c>
    </row>
    <row r="33" spans="1:11" ht="12.75">
      <c r="A33" s="71"/>
      <c r="B33" s="72" t="s">
        <v>71</v>
      </c>
      <c r="C33" s="73"/>
      <c r="D33" s="78">
        <v>1115644</v>
      </c>
      <c r="E33" s="3">
        <v>1807174</v>
      </c>
      <c r="G33" s="9" t="s">
        <v>386</v>
      </c>
      <c r="H33" s="206">
        <v>3518201.82</v>
      </c>
      <c r="I33" s="206"/>
      <c r="J33" s="206">
        <v>5903482.69</v>
      </c>
      <c r="K33" s="206">
        <f t="shared" si="0"/>
        <v>9421684.51</v>
      </c>
    </row>
    <row r="34" spans="1:11" ht="12.75">
      <c r="A34" s="71"/>
      <c r="B34" s="72" t="s">
        <v>419</v>
      </c>
      <c r="C34" s="73"/>
      <c r="D34" s="75">
        <v>21823</v>
      </c>
      <c r="E34" s="3">
        <v>1028150</v>
      </c>
      <c r="F34" s="9"/>
      <c r="G34" s="9" t="s">
        <v>389</v>
      </c>
      <c r="H34" s="206">
        <v>5000000</v>
      </c>
      <c r="I34" s="206"/>
      <c r="J34" s="206">
        <v>0</v>
      </c>
      <c r="K34" s="206">
        <f t="shared" si="0"/>
        <v>5000000</v>
      </c>
    </row>
    <row r="35" spans="1:11" ht="13.5" thickBot="1">
      <c r="A35" s="71"/>
      <c r="B35" s="72"/>
      <c r="C35" s="73"/>
      <c r="D35" s="214">
        <f>SUM(D33:D34)</f>
        <v>1137467</v>
      </c>
      <c r="E35" s="8">
        <f>SUM(E33:E34)</f>
        <v>2835324</v>
      </c>
      <c r="F35" s="9"/>
      <c r="G35" s="9" t="s">
        <v>387</v>
      </c>
      <c r="H35" s="206">
        <f>272615.89+376358.42+3206.36</f>
        <v>652180.67</v>
      </c>
      <c r="I35" s="206">
        <f>+'[3]BSYTD'!$D$90+'[3]BSYTD'!$D$91</f>
        <v>74699.4</v>
      </c>
      <c r="J35" s="206">
        <v>82722.38</v>
      </c>
      <c r="K35" s="206">
        <f t="shared" si="0"/>
        <v>809602.4500000001</v>
      </c>
    </row>
    <row r="36" spans="1:11" ht="13.5" thickTop="1">
      <c r="A36" s="71"/>
      <c r="B36" s="72"/>
      <c r="C36" s="73"/>
      <c r="D36" s="218"/>
      <c r="E36" s="29"/>
      <c r="F36" s="9"/>
      <c r="H36" s="206"/>
      <c r="I36" s="206"/>
      <c r="J36" s="206"/>
      <c r="K36" s="206"/>
    </row>
    <row r="37" spans="1:11" ht="12.75">
      <c r="A37" s="71" t="s">
        <v>188</v>
      </c>
      <c r="B37" s="72" t="s">
        <v>420</v>
      </c>
      <c r="C37" s="73"/>
      <c r="D37" s="218"/>
      <c r="E37" s="29"/>
      <c r="F37" s="9"/>
      <c r="H37" s="206"/>
      <c r="I37" s="206"/>
      <c r="J37" s="206"/>
      <c r="K37" s="206"/>
    </row>
    <row r="38" spans="1:11" ht="12.75">
      <c r="A38" s="71"/>
      <c r="B38" s="72"/>
      <c r="C38" s="73"/>
      <c r="D38" s="74" t="s">
        <v>402</v>
      </c>
      <c r="E38" s="74" t="s">
        <v>402</v>
      </c>
      <c r="F38" s="9"/>
      <c r="H38" s="206"/>
      <c r="I38" s="206"/>
      <c r="J38" s="206"/>
      <c r="K38" s="206"/>
    </row>
    <row r="39" spans="1:11" ht="12.75">
      <c r="A39" s="71"/>
      <c r="B39" s="72"/>
      <c r="C39" s="73"/>
      <c r="D39" s="155" t="s">
        <v>404</v>
      </c>
      <c r="E39" s="33" t="s">
        <v>403</v>
      </c>
      <c r="F39" s="9"/>
      <c r="H39" s="206"/>
      <c r="I39" s="206"/>
      <c r="J39" s="206"/>
      <c r="K39" s="206"/>
    </row>
    <row r="40" spans="1:11" ht="12.75">
      <c r="A40" s="71"/>
      <c r="B40" s="72"/>
      <c r="C40" s="73"/>
      <c r="D40" s="74" t="s">
        <v>1</v>
      </c>
      <c r="E40" s="74" t="s">
        <v>1</v>
      </c>
      <c r="F40" s="9"/>
      <c r="H40" s="206"/>
      <c r="I40" s="206"/>
      <c r="J40" s="206"/>
      <c r="K40" s="206"/>
    </row>
    <row r="41" spans="1:11" ht="13.5" thickBot="1">
      <c r="A41" s="71"/>
      <c r="B41" s="72" t="s">
        <v>427</v>
      </c>
      <c r="C41" s="73"/>
      <c r="D41" s="219">
        <v>25247259</v>
      </c>
      <c r="E41" s="66">
        <v>19081067</v>
      </c>
      <c r="F41" s="9"/>
      <c r="H41" s="206"/>
      <c r="I41" s="206"/>
      <c r="J41" s="206"/>
      <c r="K41" s="206"/>
    </row>
    <row r="42" spans="4:11" ht="13.5" thickTop="1">
      <c r="D42" s="15"/>
      <c r="E42" s="15"/>
      <c r="G42" s="9" t="s">
        <v>388</v>
      </c>
      <c r="H42" s="206">
        <v>436</v>
      </c>
      <c r="I42" s="206">
        <v>470</v>
      </c>
      <c r="J42" s="206">
        <v>0</v>
      </c>
      <c r="K42" s="206">
        <f t="shared" si="0"/>
        <v>906</v>
      </c>
    </row>
    <row r="43" spans="5:11" ht="13.5" thickBot="1">
      <c r="E43"/>
      <c r="H43" s="206"/>
      <c r="I43" s="206"/>
      <c r="J43" s="204"/>
      <c r="K43" s="204">
        <f>SUM(K31:K42)</f>
        <v>21281842.68</v>
      </c>
    </row>
    <row r="44" ht="13.5" thickTop="1"/>
    <row r="45" ht="12.75">
      <c r="A45" s="9" t="s">
        <v>140</v>
      </c>
    </row>
    <row r="46" ht="12.75">
      <c r="A46" s="9" t="s">
        <v>412</v>
      </c>
    </row>
  </sheetData>
  <mergeCells count="1">
    <mergeCell ref="D8:E8"/>
  </mergeCells>
  <printOptions/>
  <pageMargins left="0.46" right="0.5" top="0.56" bottom="0.75" header="0.26" footer="0.5"/>
  <pageSetup fitToHeight="1" fitToWidth="1" horizontalDpi="600" verticalDpi="600" orientation="portrait" paperSize="9"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dimension ref="A1:P180"/>
  <sheetViews>
    <sheetView zoomScale="75" zoomScaleNormal="75" workbookViewId="0" topLeftCell="A1">
      <selection activeCell="Q15" sqref="Q15"/>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36" t="s">
        <v>88</v>
      </c>
      <c r="G1" s="37"/>
    </row>
    <row r="2" ht="12.75">
      <c r="G2" t="s">
        <v>208</v>
      </c>
    </row>
    <row r="3" ht="9" customHeight="1"/>
    <row r="4" spans="1:11" ht="15">
      <c r="A4" s="32" t="s">
        <v>89</v>
      </c>
      <c r="B4" s="38"/>
      <c r="C4" s="38"/>
      <c r="D4" s="38"/>
      <c r="E4" s="38"/>
      <c r="F4" s="38"/>
      <c r="G4" s="38"/>
      <c r="H4" s="38"/>
      <c r="I4" s="38"/>
      <c r="J4" s="38"/>
      <c r="K4" s="38"/>
    </row>
    <row r="5" spans="1:11" ht="16.5" customHeight="1">
      <c r="A5" s="38"/>
      <c r="B5" s="38"/>
      <c r="C5" s="38"/>
      <c r="D5" s="38"/>
      <c r="E5" s="38"/>
      <c r="F5" s="38"/>
      <c r="G5" s="38"/>
      <c r="H5" s="38"/>
      <c r="I5" s="38"/>
      <c r="J5" s="38"/>
      <c r="K5" s="38"/>
    </row>
    <row r="6" spans="1:11" ht="16.5" customHeight="1">
      <c r="A6" s="32" t="s">
        <v>90</v>
      </c>
      <c r="B6" s="32" t="s">
        <v>207</v>
      </c>
      <c r="C6" s="38"/>
      <c r="D6" s="38"/>
      <c r="E6" s="38"/>
      <c r="F6" s="38"/>
      <c r="G6" s="38"/>
      <c r="H6" s="38"/>
      <c r="I6" s="38"/>
      <c r="J6" s="38"/>
      <c r="K6" s="38"/>
    </row>
    <row r="7" spans="1:11" ht="16.5" customHeight="1">
      <c r="A7" s="38"/>
      <c r="B7" s="32" t="s">
        <v>210</v>
      </c>
      <c r="C7" s="38"/>
      <c r="D7" s="38"/>
      <c r="E7" s="38"/>
      <c r="F7" s="38"/>
      <c r="G7" s="38"/>
      <c r="H7" s="38"/>
      <c r="I7" s="38"/>
      <c r="J7" s="38"/>
      <c r="K7" s="38"/>
    </row>
    <row r="8" spans="1:11" ht="16.5" customHeight="1">
      <c r="A8" s="38"/>
      <c r="B8" s="32"/>
      <c r="C8" s="38"/>
      <c r="D8" s="38"/>
      <c r="E8" s="38"/>
      <c r="F8" s="38"/>
      <c r="G8" s="38"/>
      <c r="H8" s="38"/>
      <c r="I8" s="38"/>
      <c r="J8" s="38"/>
      <c r="K8" s="38"/>
    </row>
    <row r="9" spans="1:11" ht="16.5" customHeight="1">
      <c r="A9" s="32" t="s">
        <v>91</v>
      </c>
      <c r="B9" s="32" t="s">
        <v>92</v>
      </c>
      <c r="C9" s="38"/>
      <c r="D9" s="38"/>
      <c r="E9" s="38"/>
      <c r="F9" s="38"/>
      <c r="G9" s="38"/>
      <c r="H9" s="38"/>
      <c r="I9" s="38"/>
      <c r="J9" s="38"/>
      <c r="K9" s="38"/>
    </row>
    <row r="10" spans="1:11" ht="16.5" customHeight="1">
      <c r="A10" s="38"/>
      <c r="B10" s="38"/>
      <c r="C10" s="38"/>
      <c r="D10" s="38"/>
      <c r="E10" s="38"/>
      <c r="F10" s="38"/>
      <c r="G10" s="38"/>
      <c r="H10" s="38"/>
      <c r="I10" s="38"/>
      <c r="J10" s="38"/>
      <c r="K10" s="38"/>
    </row>
    <row r="11" spans="1:11" ht="11.25" customHeight="1">
      <c r="A11" s="38"/>
      <c r="B11" s="38"/>
      <c r="C11" s="38"/>
      <c r="D11" s="38"/>
      <c r="E11" s="38"/>
      <c r="F11" s="38"/>
      <c r="G11" s="38"/>
      <c r="H11" s="38"/>
      <c r="I11" s="38"/>
      <c r="J11" s="38"/>
      <c r="K11" s="38"/>
    </row>
    <row r="12" spans="1:11" ht="11.25" customHeight="1">
      <c r="A12" s="38"/>
      <c r="B12" s="38"/>
      <c r="C12" s="38"/>
      <c r="D12" s="38"/>
      <c r="E12" s="38"/>
      <c r="F12" s="38"/>
      <c r="G12" s="38"/>
      <c r="H12" s="38"/>
      <c r="I12" s="38"/>
      <c r="J12" s="38"/>
      <c r="K12" s="38"/>
    </row>
    <row r="13" spans="1:11" ht="11.25" customHeight="1">
      <c r="A13" s="38"/>
      <c r="B13" s="38"/>
      <c r="C13" s="38"/>
      <c r="D13" s="38"/>
      <c r="E13" s="38"/>
      <c r="F13" s="38"/>
      <c r="G13" s="38"/>
      <c r="H13" s="38"/>
      <c r="I13" s="38"/>
      <c r="J13" s="38"/>
      <c r="K13" s="38"/>
    </row>
    <row r="14" spans="1:11" ht="11.25" customHeight="1">
      <c r="A14" s="38"/>
      <c r="B14" s="38"/>
      <c r="C14" s="38"/>
      <c r="D14" s="38"/>
      <c r="E14" s="38"/>
      <c r="F14" s="38"/>
      <c r="G14" s="38"/>
      <c r="H14" s="38"/>
      <c r="I14" s="38"/>
      <c r="J14" s="38"/>
      <c r="K14" s="38"/>
    </row>
    <row r="15" spans="1:11" ht="11.25" customHeight="1">
      <c r="A15" s="38"/>
      <c r="B15" s="38"/>
      <c r="C15" s="38"/>
      <c r="D15" s="38"/>
      <c r="E15" s="38"/>
      <c r="F15" s="38"/>
      <c r="G15" s="38"/>
      <c r="H15" s="38"/>
      <c r="I15" s="38"/>
      <c r="J15" s="38"/>
      <c r="K15" s="38"/>
    </row>
    <row r="16" spans="1:11" ht="11.25" customHeight="1">
      <c r="A16" s="38"/>
      <c r="B16" s="38"/>
      <c r="C16" s="38"/>
      <c r="D16" s="38"/>
      <c r="E16" s="38"/>
      <c r="F16" s="38"/>
      <c r="G16" s="38"/>
      <c r="H16" s="38"/>
      <c r="I16" s="38"/>
      <c r="J16" s="38"/>
      <c r="K16" s="38"/>
    </row>
    <row r="17" spans="1:11" ht="12.75" customHeight="1">
      <c r="A17" s="38"/>
      <c r="B17" s="38"/>
      <c r="C17" s="38"/>
      <c r="D17" s="38"/>
      <c r="E17" s="38"/>
      <c r="F17" s="38"/>
      <c r="G17" s="38"/>
      <c r="H17" s="38"/>
      <c r="I17" s="38"/>
      <c r="J17" s="38"/>
      <c r="K17" s="38"/>
    </row>
    <row r="18" spans="1:11" ht="12.75" customHeight="1">
      <c r="A18" s="38"/>
      <c r="B18" s="38"/>
      <c r="C18" s="38"/>
      <c r="D18" s="38"/>
      <c r="E18" s="38"/>
      <c r="F18" s="38"/>
      <c r="G18" s="38"/>
      <c r="H18" s="38"/>
      <c r="I18" s="38"/>
      <c r="J18" s="38"/>
      <c r="K18" s="38"/>
    </row>
    <row r="19" ht="16.5" customHeight="1"/>
    <row r="20" spans="1:4" ht="16.5" customHeight="1">
      <c r="A20" s="32" t="s">
        <v>94</v>
      </c>
      <c r="B20" s="32" t="s">
        <v>95</v>
      </c>
      <c r="C20" s="38"/>
      <c r="D20" s="38"/>
    </row>
    <row r="21" ht="16.5" customHeight="1"/>
    <row r="22" ht="16.5" customHeight="1"/>
    <row r="23" ht="16.5" customHeight="1"/>
    <row r="24" spans="1:6" ht="16.5" customHeight="1">
      <c r="A24" s="32" t="s">
        <v>96</v>
      </c>
      <c r="B24" s="32" t="s">
        <v>97</v>
      </c>
      <c r="C24" s="32"/>
      <c r="D24" s="32"/>
      <c r="E24" s="32"/>
      <c r="F24" s="38"/>
    </row>
    <row r="25" spans="1:6" ht="16.5" customHeight="1">
      <c r="A25" s="38"/>
      <c r="B25" s="38"/>
      <c r="C25" s="38"/>
      <c r="D25" s="38"/>
      <c r="E25" s="38"/>
      <c r="F25" s="38"/>
    </row>
    <row r="26" spans="1:6" ht="16.5" customHeight="1">
      <c r="A26" s="38"/>
      <c r="B26" s="38"/>
      <c r="C26" s="38"/>
      <c r="D26" s="38"/>
      <c r="E26" s="38"/>
      <c r="F26" s="38"/>
    </row>
    <row r="27" spans="1:6" ht="16.5" customHeight="1">
      <c r="A27" s="38"/>
      <c r="B27" s="38"/>
      <c r="C27" s="38"/>
      <c r="D27" s="38"/>
      <c r="E27" s="38"/>
      <c r="F27" s="38"/>
    </row>
    <row r="28" spans="1:7" ht="16.5" customHeight="1">
      <c r="A28" s="32" t="s">
        <v>98</v>
      </c>
      <c r="B28" s="32" t="s">
        <v>99</v>
      </c>
      <c r="C28" s="38"/>
      <c r="D28" s="38"/>
      <c r="E28" s="38"/>
      <c r="F28" s="38"/>
      <c r="G28" s="38"/>
    </row>
    <row r="29" spans="1:7" ht="16.5" customHeight="1">
      <c r="A29" s="38"/>
      <c r="B29" s="38"/>
      <c r="C29" s="38"/>
      <c r="D29" s="38"/>
      <c r="E29" s="38"/>
      <c r="F29" s="38"/>
      <c r="G29" s="38"/>
    </row>
    <row r="30" spans="1:7" ht="16.5" customHeight="1">
      <c r="A30" s="38"/>
      <c r="B30" s="38"/>
      <c r="C30" s="38"/>
      <c r="D30" s="38"/>
      <c r="E30" s="38"/>
      <c r="F30" s="38"/>
      <c r="G30" s="38"/>
    </row>
    <row r="31" spans="1:7" ht="16.5" customHeight="1">
      <c r="A31" s="38"/>
      <c r="B31" s="38"/>
      <c r="C31" s="38"/>
      <c r="D31" s="38"/>
      <c r="E31" s="38"/>
      <c r="F31" s="38"/>
      <c r="G31" s="38"/>
    </row>
    <row r="32" spans="1:7" ht="16.5" customHeight="1">
      <c r="A32" s="32" t="s">
        <v>100</v>
      </c>
      <c r="B32" s="32" t="s">
        <v>101</v>
      </c>
      <c r="C32" s="32"/>
      <c r="D32" s="32"/>
      <c r="E32" s="38"/>
      <c r="F32" s="38"/>
      <c r="G32" s="38"/>
    </row>
    <row r="33" spans="1:7" ht="16.5" customHeight="1">
      <c r="A33" s="38"/>
      <c r="B33" s="38"/>
      <c r="C33" s="38"/>
      <c r="D33" s="38"/>
      <c r="E33" s="38"/>
      <c r="F33" s="38"/>
      <c r="G33" s="38"/>
    </row>
    <row r="34" spans="1:7" ht="16.5" customHeight="1">
      <c r="A34" s="38"/>
      <c r="B34" s="38"/>
      <c r="C34" s="38"/>
      <c r="D34" s="38"/>
      <c r="E34" s="38"/>
      <c r="F34" s="38"/>
      <c r="G34" s="38"/>
    </row>
    <row r="35" spans="1:7" ht="16.5" customHeight="1">
      <c r="A35" s="38"/>
      <c r="B35" s="38"/>
      <c r="C35" s="38"/>
      <c r="D35" s="38"/>
      <c r="E35" s="38"/>
      <c r="F35" s="38"/>
      <c r="G35" s="38"/>
    </row>
    <row r="36" spans="1:7" ht="16.5" customHeight="1">
      <c r="A36" s="38"/>
      <c r="B36" s="38"/>
      <c r="C36" s="38"/>
      <c r="D36" s="38"/>
      <c r="E36" s="38"/>
      <c r="F36" s="38"/>
      <c r="G36" s="38"/>
    </row>
    <row r="37" spans="1:7" ht="16.5" customHeight="1">
      <c r="A37" s="32" t="s">
        <v>102</v>
      </c>
      <c r="B37" s="32" t="s">
        <v>103</v>
      </c>
      <c r="C37" s="38"/>
      <c r="D37" s="38"/>
      <c r="E37" s="38"/>
      <c r="F37" s="38"/>
      <c r="G37" s="38"/>
    </row>
    <row r="38" spans="1:11" ht="16.5" customHeight="1">
      <c r="A38" s="38"/>
      <c r="B38" s="38"/>
      <c r="C38" s="38"/>
      <c r="D38" s="38"/>
      <c r="E38" s="38"/>
      <c r="F38" s="38"/>
      <c r="G38" s="38"/>
      <c r="I38" t="s">
        <v>104</v>
      </c>
      <c r="K38" s="39" t="s">
        <v>1</v>
      </c>
    </row>
    <row r="39" spans="1:11" ht="16.5" customHeight="1">
      <c r="A39" s="38"/>
      <c r="B39" s="38" t="s">
        <v>376</v>
      </c>
      <c r="C39" s="38"/>
      <c r="D39" s="38"/>
      <c r="E39" s="38"/>
      <c r="F39" s="38"/>
      <c r="G39" s="38"/>
      <c r="I39" s="41">
        <v>97232260</v>
      </c>
      <c r="J39" s="42"/>
      <c r="K39" s="84">
        <v>9723226</v>
      </c>
    </row>
    <row r="40" spans="1:11" ht="16.5" customHeight="1">
      <c r="A40" s="38"/>
      <c r="B40" s="38" t="s">
        <v>31</v>
      </c>
      <c r="C40" s="38"/>
      <c r="D40" s="38"/>
      <c r="E40" s="38"/>
      <c r="F40" s="38"/>
      <c r="G40" s="38"/>
      <c r="I40" s="41"/>
      <c r="K40" s="41"/>
    </row>
    <row r="41" spans="1:11" ht="16.5" customHeight="1" thickBot="1">
      <c r="A41" s="38"/>
      <c r="B41" s="38" t="s">
        <v>377</v>
      </c>
      <c r="C41" s="38"/>
      <c r="D41" s="38"/>
      <c r="E41" s="38"/>
      <c r="F41" s="38"/>
      <c r="G41" s="38"/>
      <c r="I41" s="40">
        <f>I39</f>
        <v>97232260</v>
      </c>
      <c r="K41" s="40">
        <f>K39</f>
        <v>9723226</v>
      </c>
    </row>
    <row r="42" spans="1:11" ht="16.5" customHeight="1" thickTop="1">
      <c r="A42" s="38"/>
      <c r="B42" s="38"/>
      <c r="C42" s="38"/>
      <c r="D42" s="38"/>
      <c r="E42" s="38"/>
      <c r="F42" s="38"/>
      <c r="G42" s="38"/>
      <c r="I42" s="41"/>
      <c r="K42" s="41"/>
    </row>
    <row r="43" spans="1:11" ht="16.5" customHeight="1">
      <c r="A43" s="38"/>
      <c r="B43" s="38"/>
      <c r="C43" s="38"/>
      <c r="D43" s="38"/>
      <c r="E43" s="38"/>
      <c r="F43" s="38"/>
      <c r="G43" s="38"/>
      <c r="I43" s="41"/>
      <c r="K43" s="41"/>
    </row>
    <row r="44" spans="1:11" ht="16.5" customHeight="1">
      <c r="A44" s="38"/>
      <c r="B44" s="38"/>
      <c r="C44" s="38"/>
      <c r="D44" s="38"/>
      <c r="E44" s="38"/>
      <c r="F44" s="38"/>
      <c r="G44" s="38"/>
      <c r="I44" s="41"/>
      <c r="K44" s="41"/>
    </row>
    <row r="45" spans="1:11" ht="16.5" customHeight="1">
      <c r="A45" s="38"/>
      <c r="B45" s="38"/>
      <c r="C45" s="38"/>
      <c r="D45" s="38"/>
      <c r="E45" s="38"/>
      <c r="F45" s="38"/>
      <c r="G45" s="38"/>
      <c r="I45" s="41"/>
      <c r="K45" s="41"/>
    </row>
    <row r="46" spans="1:11" ht="16.5" customHeight="1">
      <c r="A46" s="38"/>
      <c r="B46" s="38"/>
      <c r="C46" s="38"/>
      <c r="D46" s="38"/>
      <c r="E46" s="38"/>
      <c r="F46" s="38"/>
      <c r="G46" s="38"/>
      <c r="I46" s="41"/>
      <c r="K46" s="41"/>
    </row>
    <row r="47" spans="1:9" ht="16.5" customHeight="1">
      <c r="A47" s="32" t="s">
        <v>105</v>
      </c>
      <c r="B47" s="32" t="s">
        <v>106</v>
      </c>
      <c r="C47" s="32"/>
      <c r="D47" s="32"/>
      <c r="E47" s="38"/>
      <c r="F47" s="38"/>
      <c r="G47" s="38"/>
      <c r="I47" t="s">
        <v>31</v>
      </c>
    </row>
    <row r="48" spans="1:7" ht="16.5" customHeight="1">
      <c r="A48" s="38"/>
      <c r="B48" s="38"/>
      <c r="C48" s="38"/>
      <c r="D48" s="38"/>
      <c r="E48" s="38"/>
      <c r="F48" s="38"/>
      <c r="G48" s="38"/>
    </row>
    <row r="49" spans="1:7" ht="16.5" customHeight="1">
      <c r="A49" s="38"/>
      <c r="B49" s="38"/>
      <c r="C49" s="38"/>
      <c r="D49" s="38"/>
      <c r="E49" s="38"/>
      <c r="F49" s="38"/>
      <c r="G49" s="38"/>
    </row>
    <row r="50" spans="1:7" ht="16.5" customHeight="1">
      <c r="A50" s="38"/>
      <c r="B50" s="38"/>
      <c r="C50" s="38"/>
      <c r="D50" s="38"/>
      <c r="E50" s="38"/>
      <c r="F50" s="38"/>
      <c r="G50" s="38"/>
    </row>
    <row r="51" spans="1:7" ht="16.5" customHeight="1">
      <c r="A51" s="32" t="s">
        <v>107</v>
      </c>
      <c r="B51" s="32" t="s">
        <v>108</v>
      </c>
      <c r="C51" s="32"/>
      <c r="D51" s="32"/>
      <c r="E51" s="32"/>
      <c r="F51" s="38"/>
      <c r="G51" s="38"/>
    </row>
    <row r="52" spans="1:7" ht="9" customHeight="1">
      <c r="A52" s="38"/>
      <c r="B52" s="38"/>
      <c r="C52" s="38"/>
      <c r="D52" s="38"/>
      <c r="E52" s="38"/>
      <c r="F52" s="38"/>
      <c r="G52" s="38"/>
    </row>
    <row r="53" ht="16.5" customHeight="1">
      <c r="B53" s="80" t="s">
        <v>205</v>
      </c>
    </row>
    <row r="54" ht="16.5" customHeight="1"/>
    <row r="55" ht="16.5" customHeight="1"/>
    <row r="56" spans="1:8" ht="16.5" customHeight="1">
      <c r="A56" s="32" t="s">
        <v>115</v>
      </c>
      <c r="B56" s="32" t="s">
        <v>116</v>
      </c>
      <c r="C56" s="38"/>
      <c r="D56" s="38"/>
      <c r="E56" s="38"/>
      <c r="F56" s="38"/>
      <c r="G56" s="38"/>
      <c r="H56" s="38"/>
    </row>
    <row r="57" spans="1:8" ht="16.5" customHeight="1">
      <c r="A57" s="38"/>
      <c r="B57" s="38"/>
      <c r="C57" s="38"/>
      <c r="D57" s="38"/>
      <c r="E57" s="38"/>
      <c r="F57" s="38"/>
      <c r="G57" s="38"/>
      <c r="H57" s="38"/>
    </row>
    <row r="58" ht="16.5" customHeight="1"/>
    <row r="59" ht="16.5" customHeight="1"/>
    <row r="60" spans="1:4" ht="16.5" customHeight="1">
      <c r="A60" s="32" t="s">
        <v>117</v>
      </c>
      <c r="B60" s="32" t="s">
        <v>118</v>
      </c>
      <c r="C60" s="32"/>
      <c r="D60" s="32"/>
    </row>
    <row r="61" ht="16.5" customHeight="1"/>
    <row r="62" ht="16.5" customHeight="1"/>
    <row r="63" ht="16.5" customHeight="1"/>
    <row r="64" spans="1:6" ht="16.5" customHeight="1">
      <c r="A64" s="32" t="s">
        <v>119</v>
      </c>
      <c r="B64" s="32" t="s">
        <v>120</v>
      </c>
      <c r="C64" s="38"/>
      <c r="D64" s="38"/>
      <c r="E64" s="38"/>
      <c r="F64" s="38"/>
    </row>
    <row r="65" spans="1:6" ht="16.5" customHeight="1">
      <c r="A65" s="38"/>
      <c r="B65" s="38"/>
      <c r="C65" s="38"/>
      <c r="D65" s="38"/>
      <c r="E65" s="38"/>
      <c r="F65" s="38"/>
    </row>
    <row r="66" ht="16.5" customHeight="1"/>
    <row r="67" ht="16.5" customHeight="1"/>
    <row r="68" spans="1:4" ht="19.5" customHeight="1">
      <c r="A68" s="32" t="s">
        <v>121</v>
      </c>
      <c r="B68" s="32" t="s">
        <v>122</v>
      </c>
      <c r="C68" s="32"/>
      <c r="D68" s="32"/>
    </row>
    <row r="69" ht="16.5" customHeight="1"/>
    <row r="70" ht="16.5" customHeight="1"/>
    <row r="71" ht="16.5" customHeight="1"/>
    <row r="72" spans="1:7" ht="16.5" customHeight="1">
      <c r="A72" s="32" t="s">
        <v>123</v>
      </c>
      <c r="B72" s="32" t="s">
        <v>124</v>
      </c>
      <c r="C72" s="38"/>
      <c r="D72" s="38"/>
      <c r="E72" s="38"/>
      <c r="F72" s="38"/>
      <c r="G72" s="38"/>
    </row>
    <row r="73" ht="16.5" customHeight="1"/>
    <row r="74" ht="16.5" customHeight="1"/>
    <row r="75" ht="16.5" customHeight="1"/>
    <row r="76" spans="1:2" ht="16.5" customHeight="1">
      <c r="A76" s="56" t="s">
        <v>144</v>
      </c>
      <c r="B76" s="32" t="s">
        <v>195</v>
      </c>
    </row>
    <row r="77" ht="16.5" customHeight="1">
      <c r="B77" s="32" t="s">
        <v>211</v>
      </c>
    </row>
    <row r="78" ht="16.5" customHeight="1">
      <c r="B78" s="32"/>
    </row>
    <row r="79" spans="1:2" s="38" customFormat="1" ht="16.5" customHeight="1">
      <c r="A79" s="32" t="s">
        <v>145</v>
      </c>
      <c r="B79" s="32" t="s">
        <v>212</v>
      </c>
    </row>
    <row r="80" s="38" customFormat="1" ht="7.5" customHeight="1"/>
    <row r="81" s="38" customFormat="1" ht="14.25"/>
    <row r="82" s="38" customFormat="1" ht="14.25"/>
    <row r="83" s="38" customFormat="1" ht="14.25"/>
    <row r="84" s="38" customFormat="1" ht="14.25"/>
    <row r="85" s="38" customFormat="1" ht="14.25"/>
    <row r="86" s="38" customFormat="1" ht="14.25"/>
    <row r="87" spans="1:2" s="38" customFormat="1" ht="15">
      <c r="A87" s="32" t="s">
        <v>146</v>
      </c>
      <c r="B87" s="32" t="s">
        <v>147</v>
      </c>
    </row>
    <row r="88" s="38" customFormat="1" ht="14.25"/>
    <row r="89" s="38" customFormat="1" ht="14.25"/>
    <row r="90" s="38" customFormat="1" ht="14.25"/>
    <row r="91" s="38" customFormat="1" ht="14.25"/>
    <row r="92" s="38" customFormat="1" ht="14.25"/>
    <row r="93" s="38" customFormat="1" ht="14.25"/>
    <row r="94" spans="13:16" s="38" customFormat="1" ht="14.25">
      <c r="M94" s="85"/>
      <c r="N94" s="85"/>
      <c r="O94" s="85"/>
      <c r="P94" s="85"/>
    </row>
    <row r="95" spans="13:16" s="38" customFormat="1" ht="14.25">
      <c r="M95" s="85"/>
      <c r="N95" s="85"/>
      <c r="O95" s="85"/>
      <c r="P95" s="85"/>
    </row>
    <row r="96" s="38" customFormat="1" ht="14.25"/>
    <row r="97" s="38" customFormat="1" ht="14.25"/>
    <row r="98" s="38" customFormat="1" ht="14.25"/>
    <row r="99" s="38" customFormat="1" ht="14.25"/>
    <row r="100" spans="1:2" s="38" customFormat="1" ht="15">
      <c r="A100" s="32" t="s">
        <v>148</v>
      </c>
      <c r="B100" s="32" t="s">
        <v>161</v>
      </c>
    </row>
    <row r="101" s="38" customFormat="1" ht="14.25"/>
    <row r="102" s="38" customFormat="1" ht="14.25"/>
    <row r="103" s="38" customFormat="1" ht="14.25"/>
    <row r="104" s="38" customFormat="1" ht="14.25"/>
    <row r="105" s="38" customFormat="1" ht="14.25"/>
    <row r="106" s="38" customFormat="1" ht="14.25"/>
    <row r="107" s="38" customFormat="1" ht="14.25"/>
    <row r="108" s="38" customFormat="1" ht="14.25"/>
    <row r="109" s="38" customFormat="1" ht="14.25"/>
    <row r="110" spans="1:2" s="38" customFormat="1" ht="15">
      <c r="A110" s="32" t="s">
        <v>152</v>
      </c>
      <c r="B110" s="32" t="s">
        <v>162</v>
      </c>
    </row>
    <row r="111" s="38" customFormat="1" ht="14.25"/>
    <row r="112" s="38" customFormat="1" ht="14.25"/>
    <row r="113" s="38" customFormat="1" ht="14.25"/>
    <row r="114" spans="1:2" s="38" customFormat="1" ht="15">
      <c r="A114" s="32" t="s">
        <v>153</v>
      </c>
      <c r="B114" s="32" t="s">
        <v>80</v>
      </c>
    </row>
    <row r="115" s="38" customFormat="1" ht="14.25"/>
    <row r="116" spans="5:11" s="38" customFormat="1" ht="21.75" customHeight="1">
      <c r="E116" s="236" t="s">
        <v>109</v>
      </c>
      <c r="F116" s="246"/>
      <c r="G116" s="246"/>
      <c r="H116" s="237"/>
      <c r="I116" s="247" t="s">
        <v>110</v>
      </c>
      <c r="J116" s="248"/>
      <c r="K116" s="249"/>
    </row>
    <row r="117" spans="5:11" s="38" customFormat="1" ht="14.25" customHeight="1">
      <c r="E117" s="250" t="s">
        <v>111</v>
      </c>
      <c r="F117" s="251"/>
      <c r="G117" s="250" t="s">
        <v>112</v>
      </c>
      <c r="H117" s="251"/>
      <c r="I117" s="250" t="s">
        <v>113</v>
      </c>
      <c r="J117" s="251"/>
      <c r="K117" s="43" t="s">
        <v>114</v>
      </c>
    </row>
    <row r="118" spans="5:11" s="38" customFormat="1" ht="14.25" customHeight="1">
      <c r="E118" s="250" t="s">
        <v>217</v>
      </c>
      <c r="F118" s="251"/>
      <c r="G118" s="250" t="s">
        <v>374</v>
      </c>
      <c r="H118" s="251"/>
      <c r="I118" s="250" t="s">
        <v>217</v>
      </c>
      <c r="J118" s="251"/>
      <c r="K118" s="43" t="s">
        <v>375</v>
      </c>
    </row>
    <row r="119" spans="5:11" s="38" customFormat="1" ht="14.25">
      <c r="E119" s="236" t="s">
        <v>1</v>
      </c>
      <c r="F119" s="237"/>
      <c r="G119" s="236" t="s">
        <v>1</v>
      </c>
      <c r="H119" s="237"/>
      <c r="I119" s="236" t="s">
        <v>1</v>
      </c>
      <c r="J119" s="237"/>
      <c r="K119" s="44" t="s">
        <v>1</v>
      </c>
    </row>
    <row r="120" spans="5:11" s="38" customFormat="1" ht="14.25">
      <c r="E120" s="240"/>
      <c r="F120" s="241"/>
      <c r="G120" s="240"/>
      <c r="H120" s="241"/>
      <c r="I120" s="242"/>
      <c r="J120" s="243"/>
      <c r="K120" s="45"/>
    </row>
    <row r="121" spans="2:11" s="38" customFormat="1" ht="14.25">
      <c r="B121" s="38" t="s">
        <v>149</v>
      </c>
      <c r="E121" s="238" t="e">
        <f>-#REF!</f>
        <v>#REF!</v>
      </c>
      <c r="F121" s="239"/>
      <c r="G121" s="234">
        <v>0</v>
      </c>
      <c r="H121" s="235"/>
      <c r="I121" s="232" t="e">
        <f>-#REF!</f>
        <v>#REF!</v>
      </c>
      <c r="J121" s="233"/>
      <c r="K121" s="57">
        <v>0</v>
      </c>
    </row>
    <row r="122" spans="2:11" s="38" customFormat="1" ht="14.25">
      <c r="B122" s="38" t="s">
        <v>150</v>
      </c>
      <c r="E122" s="234"/>
      <c r="F122" s="235"/>
      <c r="G122" s="234" t="s">
        <v>31</v>
      </c>
      <c r="H122" s="235"/>
      <c r="I122" s="234" t="s">
        <v>31</v>
      </c>
      <c r="J122" s="235"/>
      <c r="K122" s="58" t="s">
        <v>31</v>
      </c>
    </row>
    <row r="123" spans="2:11" s="38" customFormat="1" ht="14.25">
      <c r="B123" s="38" t="s">
        <v>151</v>
      </c>
      <c r="E123" s="224">
        <v>0</v>
      </c>
      <c r="F123" s="225"/>
      <c r="G123" s="224">
        <v>0</v>
      </c>
      <c r="H123" s="225"/>
      <c r="I123" s="224">
        <f>+E123</f>
        <v>0</v>
      </c>
      <c r="J123" s="225"/>
      <c r="K123" s="59">
        <v>0</v>
      </c>
    </row>
    <row r="124" spans="5:11" s="38" customFormat="1" ht="14.25">
      <c r="E124" s="228" t="e">
        <f>SUM(E121:F123)</f>
        <v>#REF!</v>
      </c>
      <c r="F124" s="229"/>
      <c r="G124" s="228">
        <f>SUM(G121:H123)</f>
        <v>0</v>
      </c>
      <c r="H124" s="229"/>
      <c r="I124" s="228" t="e">
        <f>SUM(I121:J123)</f>
        <v>#REF!</v>
      </c>
      <c r="J124" s="229"/>
      <c r="K124" s="60">
        <f>SUM(K121:K123)</f>
        <v>0</v>
      </c>
    </row>
    <row r="125" spans="2:11" s="38" customFormat="1" ht="14.25">
      <c r="B125" s="38" t="s">
        <v>28</v>
      </c>
      <c r="E125" s="230">
        <v>0</v>
      </c>
      <c r="F125" s="231"/>
      <c r="G125" s="230">
        <v>0</v>
      </c>
      <c r="H125" s="231"/>
      <c r="I125" s="230">
        <v>0</v>
      </c>
      <c r="J125" s="231"/>
      <c r="K125" s="61">
        <v>0</v>
      </c>
    </row>
    <row r="126" spans="5:11" s="38" customFormat="1" ht="15" thickBot="1">
      <c r="E126" s="226" t="e">
        <f>SUM(E124:F125)</f>
        <v>#REF!</v>
      </c>
      <c r="F126" s="227"/>
      <c r="G126" s="226">
        <f>SUM(G124:H125)</f>
        <v>0</v>
      </c>
      <c r="H126" s="227"/>
      <c r="I126" s="226" t="e">
        <f>SUM(I124:J125)</f>
        <v>#REF!</v>
      </c>
      <c r="J126" s="227"/>
      <c r="K126" s="62">
        <f>SUM(K124:K125)</f>
        <v>0</v>
      </c>
    </row>
    <row r="127" s="38" customFormat="1" ht="15" thickTop="1"/>
    <row r="128" s="38" customFormat="1" ht="14.25"/>
    <row r="129" s="38" customFormat="1" ht="14.25"/>
    <row r="130" s="38" customFormat="1" ht="14.25"/>
    <row r="131" s="38" customFormat="1" ht="14.25"/>
    <row r="132" spans="1:2" s="38" customFormat="1" ht="15">
      <c r="A132" s="32" t="s">
        <v>154</v>
      </c>
      <c r="B132" s="32" t="s">
        <v>163</v>
      </c>
    </row>
    <row r="133" s="38" customFormat="1" ht="14.25"/>
    <row r="134" s="38" customFormat="1" ht="14.25"/>
    <row r="135" s="38" customFormat="1" ht="14.25"/>
    <row r="136" spans="1:2" s="38" customFormat="1" ht="15">
      <c r="A136" s="32" t="s">
        <v>155</v>
      </c>
      <c r="B136" s="32" t="s">
        <v>156</v>
      </c>
    </row>
    <row r="137" s="38" customFormat="1" ht="14.25"/>
    <row r="138" s="38" customFormat="1" ht="14.25"/>
    <row r="139" s="38" customFormat="1" ht="14.25"/>
    <row r="140" s="38" customFormat="1" ht="14.25"/>
    <row r="141" spans="1:2" s="38" customFormat="1" ht="15">
      <c r="A141" s="32" t="s">
        <v>157</v>
      </c>
      <c r="B141" s="32" t="s">
        <v>164</v>
      </c>
    </row>
    <row r="142" s="38" customFormat="1" ht="14.25"/>
    <row r="143" s="38" customFormat="1" ht="14.25"/>
    <row r="144" s="38" customFormat="1" ht="14.25"/>
    <row r="145" s="38" customFormat="1" ht="15">
      <c r="B145" s="32" t="s">
        <v>31</v>
      </c>
    </row>
    <row r="146" spans="7:11" s="38" customFormat="1" ht="12.75" customHeight="1">
      <c r="G146" s="245"/>
      <c r="H146" s="245"/>
      <c r="I146" s="244" t="s">
        <v>31</v>
      </c>
      <c r="J146" s="244"/>
      <c r="K146" s="38" t="s">
        <v>31</v>
      </c>
    </row>
    <row r="147" s="38" customFormat="1" ht="14.25"/>
    <row r="148" s="38" customFormat="1" ht="14.25"/>
    <row r="149" s="38" customFormat="1" ht="14.25"/>
    <row r="150" s="38" customFormat="1" ht="14.25"/>
    <row r="151" spans="1:2" s="38" customFormat="1" ht="15">
      <c r="A151" s="32" t="s">
        <v>158</v>
      </c>
      <c r="B151" s="32" t="s">
        <v>159</v>
      </c>
    </row>
    <row r="152" s="38" customFormat="1" ht="14.25"/>
    <row r="153" s="38" customFormat="1" ht="14.25"/>
    <row r="154" s="38" customFormat="1" ht="14.25"/>
    <row r="155" s="38" customFormat="1" ht="14.25"/>
    <row r="156" spans="1:2" s="38" customFormat="1" ht="15">
      <c r="A156" s="32" t="s">
        <v>160</v>
      </c>
      <c r="B156" s="32" t="s">
        <v>165</v>
      </c>
    </row>
    <row r="157" s="38" customFormat="1" ht="14.25"/>
    <row r="158" s="38" customFormat="1" ht="14.25"/>
    <row r="159" s="38" customFormat="1" ht="14.25"/>
    <row r="160" spans="1:2" s="38" customFormat="1" ht="15">
      <c r="A160" s="32" t="s">
        <v>166</v>
      </c>
      <c r="B160" s="32" t="s">
        <v>167</v>
      </c>
    </row>
    <row r="161" s="38" customFormat="1" ht="14.25"/>
    <row r="162" s="38" customFormat="1" ht="14.25"/>
    <row r="163" s="38" customFormat="1" ht="14.25"/>
    <row r="164" s="38" customFormat="1" ht="14.25"/>
    <row r="165" s="38" customFormat="1" ht="14.25"/>
    <row r="166" spans="1:2" s="38" customFormat="1" ht="15">
      <c r="A166" s="32" t="s">
        <v>168</v>
      </c>
      <c r="B166" s="32" t="s">
        <v>106</v>
      </c>
    </row>
    <row r="167" s="38" customFormat="1" ht="14.25"/>
    <row r="168" s="38" customFormat="1" ht="14.25"/>
    <row r="169" s="38" customFormat="1" ht="14.25"/>
    <row r="170" s="38" customFormat="1" ht="14.25"/>
    <row r="171" s="38" customFormat="1" ht="14.25"/>
    <row r="172" spans="1:2" s="38" customFormat="1" ht="15">
      <c r="A172" s="32" t="s">
        <v>169</v>
      </c>
      <c r="B172" s="32" t="s">
        <v>170</v>
      </c>
    </row>
    <row r="173" s="38" customFormat="1" ht="14.25"/>
    <row r="174" s="38" customFormat="1" ht="14.25"/>
    <row r="175" s="38" customFormat="1" ht="14.25"/>
    <row r="176" s="38" customFormat="1" ht="14.25"/>
    <row r="177" s="38" customFormat="1" ht="14.25"/>
    <row r="178" s="38" customFormat="1" ht="14.25"/>
    <row r="179" s="38" customFormat="1" ht="14.25"/>
    <row r="180" spans="1:2" s="38" customFormat="1" ht="15">
      <c r="A180" s="32" t="s">
        <v>175</v>
      </c>
      <c r="B180" s="32" t="s">
        <v>176</v>
      </c>
    </row>
    <row r="181" s="38" customFormat="1" ht="14.25"/>
    <row r="182" s="38" customFormat="1" ht="14.25"/>
    <row r="183" s="38" customFormat="1" ht="14.25"/>
    <row r="184" s="38" customFormat="1" ht="14.25"/>
    <row r="185" s="38" customFormat="1" ht="14.25"/>
    <row r="186" s="38" customFormat="1" ht="14.25"/>
    <row r="187" s="38" customFormat="1" ht="14.25"/>
    <row r="188" s="38" customFormat="1" ht="14.25"/>
    <row r="189" s="38" customFormat="1" ht="14.25"/>
    <row r="190" s="38" customFormat="1" ht="14.25"/>
    <row r="191" s="38" customFormat="1" ht="14.25"/>
    <row r="192" s="38" customFormat="1" ht="14.25"/>
    <row r="193" s="38" customFormat="1" ht="14.25"/>
    <row r="194" s="38" customFormat="1" ht="14.25"/>
    <row r="195" s="38" customFormat="1" ht="14.25"/>
    <row r="196" s="38" customFormat="1" ht="14.25"/>
    <row r="197" s="38" customFormat="1" ht="14.25"/>
    <row r="198" s="38" customFormat="1" ht="14.25"/>
    <row r="199" s="38" customFormat="1" ht="14.25"/>
    <row r="200" s="38" customFormat="1" ht="14.25"/>
    <row r="201" s="38" customFormat="1" ht="14.25"/>
    <row r="202" s="38" customFormat="1" ht="14.25"/>
    <row r="203" s="38" customFormat="1" ht="14.25"/>
    <row r="204" s="38" customFormat="1" ht="14.25"/>
    <row r="205" s="38" customFormat="1" ht="14.25"/>
    <row r="206" s="38" customFormat="1" ht="14.25"/>
    <row r="207" s="38" customFormat="1" ht="14.25"/>
    <row r="208" s="38" customFormat="1" ht="14.25"/>
    <row r="209" s="38" customFormat="1" ht="14.25"/>
    <row r="210" s="38" customFormat="1" ht="14.25"/>
    <row r="211" s="38" customFormat="1" ht="14.25"/>
    <row r="212" s="38" customFormat="1" ht="14.25"/>
    <row r="213" s="38" customFormat="1" ht="14.25"/>
    <row r="214" s="38" customFormat="1" ht="14.25"/>
    <row r="215" s="38" customFormat="1" ht="14.25"/>
    <row r="216" s="38" customFormat="1" ht="14.25"/>
    <row r="217" s="38" customFormat="1" ht="14.25"/>
    <row r="218" s="38" customFormat="1" ht="14.25"/>
    <row r="219" s="38" customFormat="1" ht="14.25"/>
    <row r="220" s="38" customFormat="1" ht="14.25"/>
    <row r="221" s="38" customFormat="1" ht="14.25"/>
    <row r="222" s="38" customFormat="1" ht="14.25"/>
    <row r="223" s="38" customFormat="1" ht="14.25"/>
    <row r="224" s="38" customFormat="1" ht="14.25"/>
    <row r="225" s="38" customFormat="1" ht="14.25"/>
    <row r="226" s="38" customFormat="1" ht="14.25"/>
    <row r="227" s="38" customFormat="1" ht="14.25"/>
    <row r="228" s="38" customFormat="1" ht="14.25"/>
    <row r="229" s="38" customFormat="1" ht="14.25"/>
    <row r="230" s="38" customFormat="1" ht="14.25"/>
    <row r="231" s="38" customFormat="1" ht="14.25"/>
    <row r="232" s="38" customFormat="1" ht="14.25"/>
    <row r="233" s="38" customFormat="1" ht="14.25"/>
    <row r="234" s="38" customFormat="1" ht="14.25"/>
    <row r="235" s="38" customFormat="1" ht="14.25"/>
    <row r="236" s="38" customFormat="1" ht="14.25"/>
    <row r="237" s="38" customFormat="1" ht="14.25"/>
    <row r="238" s="38" customFormat="1" ht="14.25"/>
    <row r="239" s="38" customFormat="1" ht="14.25"/>
    <row r="240" s="38" customFormat="1" ht="14.25"/>
    <row r="241" s="38" customFormat="1" ht="14.25"/>
    <row r="242" s="38" customFormat="1" ht="14.25"/>
    <row r="243" s="38" customFormat="1" ht="14.25"/>
    <row r="244" s="38" customFormat="1" ht="14.25"/>
    <row r="245" s="38" customFormat="1" ht="14.25"/>
    <row r="246" s="38" customFormat="1" ht="14.25"/>
    <row r="247" s="38" customFormat="1" ht="14.25"/>
    <row r="248" s="38" customFormat="1" ht="14.25"/>
    <row r="249" s="38" customFormat="1" ht="14.25"/>
    <row r="250" s="38" customFormat="1" ht="14.25"/>
    <row r="251" s="38" customFormat="1" ht="14.25"/>
    <row r="252" s="38" customFormat="1" ht="14.25"/>
    <row r="253" s="38" customFormat="1" ht="14.25"/>
    <row r="254" s="38" customFormat="1" ht="14.25"/>
    <row r="255" s="38" customFormat="1" ht="14.25"/>
    <row r="256" s="38" customFormat="1" ht="14.25"/>
    <row r="257" s="38" customFormat="1" ht="14.25"/>
    <row r="258" s="38" customFormat="1" ht="14.25"/>
    <row r="259" s="38" customFormat="1" ht="14.25"/>
    <row r="260" s="38" customFormat="1" ht="14.25"/>
    <row r="261" s="38" customFormat="1" ht="14.25"/>
    <row r="262" s="38" customFormat="1" ht="14.25"/>
    <row r="263" s="38" customFormat="1" ht="14.25"/>
    <row r="264" s="38" customFormat="1" ht="14.25"/>
    <row r="265" s="38" customFormat="1" ht="14.25"/>
    <row r="266" s="38" customFormat="1" ht="14.25"/>
    <row r="267" s="38" customFormat="1" ht="14.25"/>
    <row r="268" s="38" customFormat="1" ht="14.25"/>
    <row r="269" s="38" customFormat="1" ht="14.25"/>
    <row r="270" s="38" customFormat="1" ht="14.25"/>
    <row r="271" s="38" customFormat="1" ht="14.25"/>
    <row r="272" s="38" customFormat="1" ht="14.25"/>
    <row r="273" s="38" customFormat="1" ht="14.25"/>
    <row r="274" s="38" customFormat="1" ht="14.25"/>
    <row r="275" s="38" customFormat="1" ht="14.25"/>
    <row r="276" s="38" customFormat="1" ht="14.25"/>
    <row r="277" s="38" customFormat="1" ht="14.25"/>
    <row r="278" s="38" customFormat="1" ht="14.25"/>
    <row r="279" s="38" customFormat="1" ht="14.25"/>
    <row r="280" s="38" customFormat="1" ht="14.25"/>
    <row r="281" s="38" customFormat="1" ht="14.25"/>
    <row r="282" s="38" customFormat="1" ht="14.25"/>
    <row r="283" s="38" customFormat="1" ht="14.25"/>
    <row r="284" s="38" customFormat="1" ht="14.25"/>
    <row r="285" s="38" customFormat="1" ht="14.25"/>
    <row r="286" s="38" customFormat="1" ht="14.25"/>
    <row r="287" s="38" customFormat="1" ht="14.25"/>
    <row r="288" s="38" customFormat="1" ht="14.25"/>
    <row r="289" s="38" customFormat="1" ht="14.25"/>
    <row r="290" s="38" customFormat="1" ht="14.25"/>
    <row r="291" s="38" customFormat="1" ht="14.25"/>
    <row r="292" s="38" customFormat="1" ht="14.25"/>
    <row r="293" s="38" customFormat="1" ht="14.25"/>
    <row r="294" s="38" customFormat="1" ht="14.25"/>
    <row r="295" s="38" customFormat="1" ht="14.25"/>
    <row r="296" s="38" customFormat="1" ht="14.25"/>
    <row r="297" s="38" customFormat="1" ht="14.25"/>
    <row r="298" s="38" customFormat="1" ht="14.25"/>
    <row r="299" s="38" customFormat="1" ht="14.25"/>
    <row r="300" s="38" customFormat="1" ht="14.25"/>
    <row r="301" s="38" customFormat="1" ht="14.25"/>
    <row r="302" s="38" customFormat="1" ht="14.25"/>
    <row r="303" s="38" customFormat="1" ht="14.25"/>
    <row r="304" s="38" customFormat="1" ht="14.25"/>
    <row r="305" s="38" customFormat="1" ht="14.25"/>
    <row r="306" s="38" customFormat="1" ht="14.25"/>
    <row r="307" s="38" customFormat="1" ht="14.25"/>
    <row r="308" s="38" customFormat="1" ht="14.25"/>
    <row r="309" s="38" customFormat="1" ht="14.25"/>
    <row r="310" s="38" customFormat="1" ht="14.25"/>
    <row r="311" s="38" customFormat="1" ht="14.25"/>
    <row r="312" s="38" customFormat="1" ht="14.25"/>
    <row r="313" s="38" customFormat="1" ht="14.25"/>
    <row r="314" s="38" customFormat="1" ht="14.25"/>
    <row r="315" s="38" customFormat="1" ht="14.25"/>
    <row r="316" s="38" customFormat="1" ht="14.25"/>
    <row r="317" s="38" customFormat="1" ht="14.25"/>
    <row r="318" s="38" customFormat="1" ht="14.25"/>
    <row r="319" s="38" customFormat="1" ht="14.25"/>
    <row r="320" s="38" customFormat="1" ht="14.25"/>
    <row r="321" s="38" customFormat="1" ht="14.25"/>
    <row r="322" s="38" customFormat="1" ht="14.25"/>
    <row r="323" s="38" customFormat="1" ht="14.25"/>
    <row r="324" s="38" customFormat="1" ht="14.25"/>
    <row r="325" s="38" customFormat="1" ht="14.25"/>
    <row r="326" s="38" customFormat="1" ht="14.25"/>
    <row r="327" s="38" customFormat="1" ht="14.25"/>
    <row r="328" s="38" customFormat="1" ht="14.25"/>
    <row r="329" s="38" customFormat="1" ht="14.25"/>
    <row r="330" s="38" customFormat="1" ht="14.25"/>
    <row r="331" s="38" customFormat="1" ht="14.25"/>
    <row r="332" s="38" customFormat="1" ht="14.25"/>
    <row r="333" s="38" customFormat="1" ht="14.25"/>
    <row r="334" s="38" customFormat="1" ht="14.25"/>
    <row r="335" s="38" customFormat="1" ht="14.25"/>
    <row r="336" s="38" customFormat="1" ht="14.25"/>
    <row r="337" s="38" customFormat="1" ht="14.25"/>
    <row r="338" s="38" customFormat="1" ht="14.25"/>
    <row r="339" s="38" customFormat="1" ht="14.25"/>
    <row r="340" s="38" customFormat="1" ht="14.25"/>
    <row r="341" s="38" customFormat="1" ht="14.25"/>
    <row r="342" s="38" customFormat="1" ht="14.25"/>
    <row r="343" s="38" customFormat="1" ht="14.25"/>
    <row r="344" s="38" customFormat="1" ht="14.25"/>
    <row r="345" s="38" customFormat="1" ht="14.25"/>
    <row r="346" s="38" customFormat="1" ht="14.25"/>
    <row r="347" s="38" customFormat="1" ht="14.25"/>
    <row r="348" s="38" customFormat="1" ht="14.25"/>
    <row r="349" s="38" customFormat="1" ht="14.25"/>
    <row r="350" s="38" customFormat="1" ht="14.25"/>
    <row r="351" s="38" customFormat="1" ht="14.25"/>
    <row r="352" s="38" customFormat="1" ht="14.25"/>
    <row r="353" s="38" customFormat="1" ht="14.25"/>
    <row r="354" s="38" customFormat="1" ht="14.25"/>
    <row r="355" s="38" customFormat="1" ht="14.25"/>
    <row r="356" s="38" customFormat="1" ht="14.25"/>
    <row r="357" s="38" customFormat="1" ht="14.25"/>
    <row r="358" s="38" customFormat="1" ht="14.25"/>
    <row r="359" s="38" customFormat="1" ht="14.25"/>
    <row r="360" s="38" customFormat="1" ht="14.25"/>
    <row r="361" s="38" customFormat="1" ht="14.25"/>
    <row r="362" s="38" customFormat="1" ht="14.25"/>
    <row r="363" s="38" customFormat="1" ht="14.25"/>
    <row r="364" s="38" customFormat="1" ht="14.25"/>
    <row r="365" s="38" customFormat="1" ht="14.25"/>
    <row r="366" s="38" customFormat="1" ht="14.25"/>
    <row r="367" s="38" customFormat="1" ht="14.25"/>
    <row r="368" s="38" customFormat="1" ht="14.25"/>
    <row r="369" s="38" customFormat="1" ht="14.25"/>
    <row r="370" s="38" customFormat="1" ht="14.25"/>
    <row r="371" s="38" customFormat="1" ht="14.25"/>
    <row r="372" s="38" customFormat="1" ht="14.25"/>
    <row r="373" s="38" customFormat="1" ht="14.25"/>
    <row r="374" s="38" customFormat="1" ht="14.25"/>
    <row r="375" s="38" customFormat="1" ht="14.25"/>
    <row r="376" s="38" customFormat="1" ht="14.25"/>
    <row r="377" s="38" customFormat="1" ht="14.25"/>
    <row r="378" s="38" customFormat="1" ht="14.25"/>
    <row r="379" s="38" customFormat="1" ht="14.25"/>
    <row r="380" s="38" customFormat="1" ht="14.25"/>
    <row r="381" s="38" customFormat="1" ht="14.25"/>
    <row r="382" s="38" customFormat="1" ht="14.25"/>
    <row r="383" s="38" customFormat="1" ht="14.25"/>
    <row r="384" s="38" customFormat="1" ht="14.25"/>
    <row r="385" s="38" customFormat="1" ht="14.25"/>
    <row r="386" s="38" customFormat="1" ht="14.25"/>
    <row r="387" s="38" customFormat="1" ht="14.25"/>
  </sheetData>
  <mergeCells count="34">
    <mergeCell ref="I146:J146"/>
    <mergeCell ref="G146:H146"/>
    <mergeCell ref="E116:H116"/>
    <mergeCell ref="I116:K116"/>
    <mergeCell ref="E117:F117"/>
    <mergeCell ref="G117:H117"/>
    <mergeCell ref="I117:J117"/>
    <mergeCell ref="E118:F118"/>
    <mergeCell ref="G118:H118"/>
    <mergeCell ref="I118:J118"/>
    <mergeCell ref="I119:J119"/>
    <mergeCell ref="E120:F120"/>
    <mergeCell ref="G120:H120"/>
    <mergeCell ref="I120:J120"/>
    <mergeCell ref="E123:F123"/>
    <mergeCell ref="G123:H123"/>
    <mergeCell ref="E119:F119"/>
    <mergeCell ref="G119:H119"/>
    <mergeCell ref="E121:F121"/>
    <mergeCell ref="G121:H121"/>
    <mergeCell ref="I121:J121"/>
    <mergeCell ref="E122:F122"/>
    <mergeCell ref="G122:H122"/>
    <mergeCell ref="I122:J122"/>
    <mergeCell ref="I123:J123"/>
    <mergeCell ref="E126:F126"/>
    <mergeCell ref="G126:H126"/>
    <mergeCell ref="I126:J126"/>
    <mergeCell ref="E124:F124"/>
    <mergeCell ref="G124:H124"/>
    <mergeCell ref="I124:J124"/>
    <mergeCell ref="E125:F125"/>
    <mergeCell ref="G125:H125"/>
    <mergeCell ref="I125:J125"/>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A11" sqref="A11"/>
    </sheetView>
  </sheetViews>
  <sheetFormatPr defaultColWidth="9.140625" defaultRowHeight="12.75"/>
  <cols>
    <col min="1" max="1" width="3.7109375" style="9" customWidth="1"/>
    <col min="2" max="2" width="46.7109375" style="9" customWidth="1"/>
    <col min="3" max="3" width="9.140625" style="9" customWidth="1"/>
    <col min="4" max="5" width="14.28125" style="9" bestFit="1" customWidth="1"/>
    <col min="6" max="6" width="13.140625" style="12" customWidth="1"/>
    <col min="7" max="7" width="9.140625" style="9" customWidth="1"/>
    <col min="8" max="8" width="10.28125" style="9" bestFit="1" customWidth="1"/>
    <col min="9" max="16384" width="9.140625" style="9" customWidth="1"/>
  </cols>
  <sheetData>
    <row r="1" ht="15.75">
      <c r="A1" s="22" t="s">
        <v>55</v>
      </c>
    </row>
    <row r="2" ht="12.75">
      <c r="A2" s="9" t="s">
        <v>45</v>
      </c>
    </row>
    <row r="3" ht="12.75">
      <c r="A3" s="24" t="s">
        <v>6</v>
      </c>
    </row>
    <row r="4" ht="12.75">
      <c r="A4" s="24" t="s">
        <v>381</v>
      </c>
    </row>
    <row r="5" ht="12.75">
      <c r="A5" s="25" t="s">
        <v>7</v>
      </c>
    </row>
    <row r="7" ht="12.75">
      <c r="A7" s="2" t="s">
        <v>143</v>
      </c>
    </row>
    <row r="8" spans="1:6" ht="12.75">
      <c r="A8" s="2" t="s">
        <v>383</v>
      </c>
      <c r="F8" s="9"/>
    </row>
    <row r="9" spans="1:5" ht="12.75">
      <c r="A9" s="2"/>
      <c r="D9" s="33" t="s">
        <v>141</v>
      </c>
      <c r="E9" s="33" t="s">
        <v>141</v>
      </c>
    </row>
    <row r="10" spans="1:5" ht="12.75">
      <c r="A10" s="2"/>
      <c r="D10" s="33" t="s">
        <v>142</v>
      </c>
      <c r="E10" s="33" t="s">
        <v>142</v>
      </c>
    </row>
    <row r="11" spans="1:5" ht="12.75">
      <c r="A11" s="34"/>
      <c r="D11" s="33" t="s">
        <v>217</v>
      </c>
      <c r="E11" s="64" t="s">
        <v>213</v>
      </c>
    </row>
    <row r="12" spans="1:5" ht="12.75">
      <c r="A12" s="2" t="s">
        <v>31</v>
      </c>
      <c r="D12" s="64" t="s">
        <v>1</v>
      </c>
      <c r="E12" s="33" t="s">
        <v>1</v>
      </c>
    </row>
    <row r="13" spans="4:5" ht="12.75">
      <c r="D13" s="12"/>
      <c r="E13" s="12"/>
    </row>
    <row r="14" spans="1:8" ht="12.75">
      <c r="A14" s="2" t="s">
        <v>81</v>
      </c>
      <c r="D14" s="19" t="e">
        <f>-'WK Cashflow worksheet(H)'!K13-'WK Cashflow worksheet(H)'!K22</f>
        <v>#REF!</v>
      </c>
      <c r="E14" s="12">
        <v>6260950.93380771</v>
      </c>
      <c r="H14" s="51"/>
    </row>
    <row r="15" spans="4:8" ht="12.75">
      <c r="D15" s="12"/>
      <c r="E15" s="12"/>
      <c r="H15" s="51"/>
    </row>
    <row r="16" spans="1:8" ht="12.75">
      <c r="A16" s="2" t="s">
        <v>191</v>
      </c>
      <c r="D16" s="12" t="e">
        <f>-'WK Cashflow worksheet(H)'!K4-'WK Cashflow worksheet(H)'!K7-'WK Cashflow worksheet(H)'!K8-'WK Cashflow worksheet(H)'!K78</f>
        <v>#REF!</v>
      </c>
      <c r="E16" s="12">
        <v>3616373.34</v>
      </c>
      <c r="H16" s="51"/>
    </row>
    <row r="17" spans="4:8" ht="12.75">
      <c r="D17" s="12"/>
      <c r="E17" s="12"/>
      <c r="H17" s="51"/>
    </row>
    <row r="18" spans="1:8" ht="12.75">
      <c r="A18" s="2" t="s">
        <v>82</v>
      </c>
      <c r="D18" s="12" t="e">
        <f>-'WK Cashflow worksheet(H)'!K36</f>
        <v>#REF!</v>
      </c>
      <c r="E18" s="12">
        <v>8559250.64</v>
      </c>
      <c r="H18" s="51"/>
    </row>
    <row r="19" spans="4:8" ht="12.75">
      <c r="D19" s="11"/>
      <c r="E19" s="11"/>
      <c r="H19" s="51"/>
    </row>
    <row r="20" spans="1:8" ht="12.75">
      <c r="A20" s="2" t="s">
        <v>85</v>
      </c>
      <c r="D20" s="12" t="e">
        <f>D14+D16+D18</f>
        <v>#REF!</v>
      </c>
      <c r="E20" s="12">
        <v>18436574.913807712</v>
      </c>
      <c r="H20" s="51"/>
    </row>
    <row r="21" spans="4:8" ht="12.75">
      <c r="D21" s="12"/>
      <c r="E21" s="12"/>
      <c r="H21" s="51"/>
    </row>
    <row r="22" spans="1:8" ht="12.75">
      <c r="A22" s="2" t="s">
        <v>373</v>
      </c>
      <c r="D22" s="12">
        <f>-'[2]WK Cashflow worksheet'!K15</f>
        <v>46470</v>
      </c>
      <c r="E22" s="12">
        <v>46470</v>
      </c>
      <c r="H22" s="51"/>
    </row>
    <row r="23" spans="1:8" ht="12.75">
      <c r="A23" s="2"/>
      <c r="D23" s="12"/>
      <c r="E23" s="12"/>
      <c r="H23" s="51"/>
    </row>
    <row r="24" spans="1:8" ht="13.5" thickBot="1">
      <c r="A24" s="2" t="s">
        <v>190</v>
      </c>
      <c r="D24" s="35" t="e">
        <f>SUM(D20:D22)</f>
        <v>#REF!</v>
      </c>
      <c r="E24" s="35">
        <v>18483044.913807712</v>
      </c>
      <c r="H24" s="51"/>
    </row>
    <row r="25" ht="13.5" thickTop="1"/>
    <row r="27" spans="1:5" ht="12.75">
      <c r="A27" s="69" t="s">
        <v>93</v>
      </c>
      <c r="B27" s="252" t="s">
        <v>201</v>
      </c>
      <c r="C27" s="252"/>
      <c r="D27" s="252"/>
      <c r="E27" s="252"/>
    </row>
    <row r="28" spans="1:5" ht="15.75" customHeight="1">
      <c r="A28" s="69"/>
      <c r="B28" s="70" t="s">
        <v>209</v>
      </c>
      <c r="C28"/>
      <c r="D28"/>
      <c r="E28"/>
    </row>
    <row r="29" spans="1:5" ht="12.75">
      <c r="A29" s="71"/>
      <c r="B29" s="72"/>
      <c r="C29" s="73"/>
      <c r="D29" s="74" t="s">
        <v>1</v>
      </c>
      <c r="E29" s="73"/>
    </row>
    <row r="30" spans="1:5" ht="12.75">
      <c r="A30" s="71"/>
      <c r="B30" s="72"/>
      <c r="C30" s="73"/>
      <c r="D30" s="73"/>
      <c r="E30" s="73"/>
    </row>
    <row r="31" spans="1:5" ht="12.75">
      <c r="A31" s="71"/>
      <c r="B31" s="72" t="s">
        <v>183</v>
      </c>
      <c r="C31" s="73"/>
      <c r="D31" s="75">
        <f>'[2]WK Cashflow worksheet'!D93</f>
        <v>1304559.83</v>
      </c>
      <c r="E31" s="73"/>
    </row>
    <row r="32" spans="1:5" ht="12.75">
      <c r="A32" s="71"/>
      <c r="B32" s="72" t="s">
        <v>184</v>
      </c>
      <c r="C32" s="73"/>
      <c r="D32" s="75">
        <f>'[2]WK Cashflow worksheet'!D90+'[2]WK Cashflow worksheet'!D91+'[2]WK Cashflow worksheet'!D92</f>
        <v>7316850.23</v>
      </c>
      <c r="E32" s="73"/>
    </row>
    <row r="33" spans="1:5" ht="12.75">
      <c r="A33" s="71"/>
      <c r="B33" s="72" t="s">
        <v>13</v>
      </c>
      <c r="C33" s="73"/>
      <c r="D33" s="76">
        <f>'[2]WK Cashflow worksheet'!D94+'[2]WK Cashflow worksheet'!D95</f>
        <v>-4645574.23</v>
      </c>
      <c r="E33" s="73"/>
    </row>
    <row r="34" spans="1:5" ht="12.75">
      <c r="A34" s="71"/>
      <c r="B34" s="77" t="s">
        <v>185</v>
      </c>
      <c r="C34" s="73"/>
      <c r="D34" s="75">
        <f>SUM(D31:D33)</f>
        <v>3975835.83</v>
      </c>
      <c r="E34" s="73"/>
    </row>
    <row r="35" spans="1:5" ht="12.75">
      <c r="A35" s="71"/>
      <c r="B35" s="73" t="s">
        <v>4</v>
      </c>
      <c r="C35" s="73"/>
      <c r="D35" s="76">
        <f>'[2]WK Cashflow worksheet'!D99-0.6</f>
        <v>1747390.29</v>
      </c>
      <c r="E35" s="73"/>
    </row>
    <row r="36" spans="1:5" ht="12.75">
      <c r="A36" s="71"/>
      <c r="B36" s="72" t="s">
        <v>186</v>
      </c>
      <c r="C36" s="73"/>
      <c r="D36" s="75">
        <f>SUM(D34:D35)</f>
        <v>5723226.12</v>
      </c>
      <c r="E36" s="73"/>
    </row>
    <row r="37" spans="1:5" ht="12.75">
      <c r="A37" s="71"/>
      <c r="B37" s="72" t="s">
        <v>192</v>
      </c>
      <c r="C37" s="73"/>
      <c r="D37" s="78">
        <f>'[2]WK Cashflow worksheet'!D97</f>
        <v>-5723226</v>
      </c>
      <c r="E37" s="73"/>
    </row>
    <row r="38" spans="1:5" ht="12.75">
      <c r="A38" s="71"/>
      <c r="B38" s="72" t="s">
        <v>187</v>
      </c>
      <c r="C38" s="73"/>
      <c r="D38" s="75">
        <f>'[2]WK Cashflow worksheet'!D98</f>
        <v>-3987611.4299999997</v>
      </c>
      <c r="E38" s="73"/>
    </row>
    <row r="39" spans="1:5" ht="13.5" thickBot="1">
      <c r="A39" s="71"/>
      <c r="B39" s="72" t="s">
        <v>194</v>
      </c>
      <c r="C39" s="73"/>
      <c r="D39" s="79">
        <f>SUM(D36:D38)</f>
        <v>-3987611.3099999996</v>
      </c>
      <c r="E39" s="73"/>
    </row>
    <row r="40" spans="1:5" ht="13.5" thickTop="1">
      <c r="A40" s="71"/>
      <c r="E40" s="73"/>
    </row>
    <row r="41" spans="1:5" ht="12.75">
      <c r="A41" s="71"/>
      <c r="B41" s="72"/>
      <c r="C41" s="73"/>
      <c r="D41" s="75"/>
      <c r="E41" s="73"/>
    </row>
    <row r="42" spans="1:5" ht="12.75">
      <c r="A42" s="71"/>
      <c r="B42" s="72"/>
      <c r="C42" s="73"/>
      <c r="D42" s="73"/>
      <c r="E42" s="73"/>
    </row>
    <row r="43" spans="1:5" ht="12.75">
      <c r="A43" s="71" t="s">
        <v>188</v>
      </c>
      <c r="B43" s="72" t="s">
        <v>189</v>
      </c>
      <c r="C43" s="73"/>
      <c r="D43" s="73"/>
      <c r="E43" s="73"/>
    </row>
    <row r="44" spans="1:5" ht="12.75">
      <c r="A44" s="71"/>
      <c r="B44" s="72"/>
      <c r="C44" s="73"/>
      <c r="D44" s="74" t="s">
        <v>371</v>
      </c>
      <c r="E44" s="74" t="s">
        <v>371</v>
      </c>
    </row>
    <row r="45" spans="1:5" ht="12.75">
      <c r="A45" s="71"/>
      <c r="B45" s="72"/>
      <c r="C45" s="73"/>
      <c r="D45" s="74" t="s">
        <v>217</v>
      </c>
      <c r="E45" s="74" t="s">
        <v>213</v>
      </c>
    </row>
    <row r="46" spans="1:5" ht="12.75">
      <c r="A46" s="71"/>
      <c r="B46" s="72"/>
      <c r="C46" s="73"/>
      <c r="D46" s="74" t="s">
        <v>1</v>
      </c>
      <c r="E46" s="74" t="s">
        <v>1</v>
      </c>
    </row>
    <row r="47" spans="1:5" ht="12.75">
      <c r="A47" s="71"/>
      <c r="B47" s="72" t="s">
        <v>71</v>
      </c>
      <c r="C47" s="73"/>
      <c r="D47" s="75">
        <v>917666.78</v>
      </c>
      <c r="E47" s="203">
        <v>1666801.45</v>
      </c>
    </row>
    <row r="48" spans="1:6" ht="12.75">
      <c r="A48" s="71"/>
      <c r="B48" s="72" t="s">
        <v>193</v>
      </c>
      <c r="C48" s="73"/>
      <c r="D48" s="78">
        <v>18088912.63</v>
      </c>
      <c r="E48" s="203">
        <v>16816243.86</v>
      </c>
      <c r="F48" s="9"/>
    </row>
    <row r="49" spans="1:6" ht="13.5" thickBot="1">
      <c r="A49" s="71"/>
      <c r="B49" s="72"/>
      <c r="C49" s="73"/>
      <c r="D49" s="186">
        <v>19006579.41</v>
      </c>
      <c r="E49" s="204">
        <v>18483045.31</v>
      </c>
      <c r="F49" s="9"/>
    </row>
    <row r="50" ht="13.5" thickTop="1"/>
    <row r="59" ht="12.75">
      <c r="A59" s="9" t="s">
        <v>140</v>
      </c>
    </row>
    <row r="60" ht="12.75">
      <c r="A60" s="9" t="s">
        <v>137</v>
      </c>
    </row>
  </sheetData>
  <mergeCells count="1">
    <mergeCell ref="B27:E27"/>
  </mergeCells>
  <printOptions/>
  <pageMargins left="0.75" right="0.75" top="1" bottom="1" header="0.5" footer="0.5"/>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L103"/>
  <sheetViews>
    <sheetView zoomScale="80" zoomScaleNormal="80" workbookViewId="0" topLeftCell="A1">
      <pane xSplit="1" ySplit="3" topLeftCell="B88"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3" customWidth="1"/>
    <col min="3" max="3" width="17.28125" style="3" customWidth="1"/>
    <col min="4" max="4" width="15.8515625" style="3" customWidth="1"/>
    <col min="5" max="5" width="15.00390625" style="0" customWidth="1"/>
    <col min="6" max="6" width="13.421875" style="3" bestFit="1" customWidth="1"/>
    <col min="7" max="7" width="16.28125" style="3" customWidth="1"/>
    <col min="8" max="8" width="13.00390625" style="0" bestFit="1" customWidth="1"/>
    <col min="9" max="9" width="9.421875" style="0" bestFit="1" customWidth="1"/>
    <col min="10" max="11" width="15.140625" style="0" bestFit="1" customWidth="1"/>
    <col min="13" max="13" width="12.00390625" style="0" customWidth="1"/>
  </cols>
  <sheetData>
    <row r="1" ht="15">
      <c r="A1" s="32" t="s">
        <v>0</v>
      </c>
    </row>
    <row r="2" spans="1:8" ht="15">
      <c r="A2" s="32" t="s">
        <v>58</v>
      </c>
      <c r="B2" s="33" t="s">
        <v>79</v>
      </c>
      <c r="C2" s="33" t="s">
        <v>79</v>
      </c>
      <c r="D2" s="3" t="s">
        <v>60</v>
      </c>
      <c r="E2" t="s">
        <v>75</v>
      </c>
      <c r="F2" s="3" t="s">
        <v>54</v>
      </c>
      <c r="G2" s="13" t="s">
        <v>83</v>
      </c>
      <c r="H2" s="13" t="s">
        <v>80</v>
      </c>
    </row>
    <row r="3" spans="2:11" ht="12.75">
      <c r="B3" s="13" t="s">
        <v>372</v>
      </c>
      <c r="C3" s="30" t="s">
        <v>59</v>
      </c>
      <c r="D3" s="13" t="s">
        <v>61</v>
      </c>
      <c r="E3" t="s">
        <v>30</v>
      </c>
      <c r="F3" s="3" t="s">
        <v>30</v>
      </c>
      <c r="G3" s="3" t="s">
        <v>30</v>
      </c>
      <c r="H3" s="3" t="s">
        <v>30</v>
      </c>
      <c r="K3" s="13" t="s">
        <v>61</v>
      </c>
    </row>
    <row r="4" spans="1:12" ht="12.75">
      <c r="A4" s="2" t="s">
        <v>8</v>
      </c>
      <c r="B4" s="63" t="e">
        <f>#REF!</f>
        <v>#REF!</v>
      </c>
      <c r="C4" s="63"/>
      <c r="D4" s="63" t="e">
        <f>B4-C4</f>
        <v>#REF!</v>
      </c>
      <c r="E4" s="188">
        <f>-D95</f>
        <v>-1304559.83</v>
      </c>
      <c r="F4" s="192" t="e">
        <f>-F62</f>
        <v>#REF!</v>
      </c>
      <c r="G4" s="63"/>
      <c r="H4" s="14"/>
      <c r="I4" s="14"/>
      <c r="J4" s="193" t="e">
        <f>SUM(D4:I4)</f>
        <v>#REF!</v>
      </c>
      <c r="K4" s="14" t="e">
        <f>J4</f>
        <v>#REF!</v>
      </c>
      <c r="L4" t="s">
        <v>203</v>
      </c>
    </row>
    <row r="5" spans="1:11" ht="12.75">
      <c r="A5" s="2" t="s">
        <v>3</v>
      </c>
      <c r="B5" s="63" t="e">
        <f>#REF!</f>
        <v>#REF!</v>
      </c>
      <c r="C5" s="63"/>
      <c r="D5" s="63"/>
      <c r="E5" s="14"/>
      <c r="F5" s="63"/>
      <c r="G5" s="63"/>
      <c r="H5" s="14"/>
      <c r="I5" s="14"/>
      <c r="J5" s="14"/>
      <c r="K5" s="14"/>
    </row>
    <row r="6" spans="1:11" ht="12.75">
      <c r="A6" s="2" t="s">
        <v>5</v>
      </c>
      <c r="B6" s="63" t="e">
        <f>#REF!</f>
        <v>#REF!</v>
      </c>
      <c r="C6" s="63"/>
      <c r="D6" s="63"/>
      <c r="E6" s="14"/>
      <c r="F6" s="63"/>
      <c r="G6" s="63"/>
      <c r="H6" s="14"/>
      <c r="I6" s="14"/>
      <c r="J6" s="14"/>
      <c r="K6" s="14"/>
    </row>
    <row r="7" spans="1:11" ht="12.75">
      <c r="A7" s="2" t="s">
        <v>216</v>
      </c>
      <c r="B7" s="63" t="e">
        <f>#REF!</f>
        <v>#REF!</v>
      </c>
      <c r="C7" s="63"/>
      <c r="D7" s="63" t="e">
        <f>B7-C7</f>
        <v>#REF!</v>
      </c>
      <c r="E7" s="14"/>
      <c r="F7" s="63"/>
      <c r="G7" s="63"/>
      <c r="H7" s="14"/>
      <c r="I7" s="14"/>
      <c r="J7" s="193" t="e">
        <f>SUM(D7:I7)</f>
        <v>#REF!</v>
      </c>
      <c r="K7" s="14" t="e">
        <f>J7</f>
        <v>#REF!</v>
      </c>
    </row>
    <row r="8" spans="1:11" ht="12.75">
      <c r="A8" s="2" t="s">
        <v>214</v>
      </c>
      <c r="B8" s="63" t="e">
        <f>+#REF!</f>
        <v>#REF!</v>
      </c>
      <c r="C8" s="63"/>
      <c r="D8" s="63" t="e">
        <f>B8-C8</f>
        <v>#REF!</v>
      </c>
      <c r="E8" s="14"/>
      <c r="F8" s="63"/>
      <c r="G8" s="63"/>
      <c r="H8" s="14"/>
      <c r="I8" s="14"/>
      <c r="J8" s="193" t="e">
        <f>SUM(D8:I8)</f>
        <v>#REF!</v>
      </c>
      <c r="K8" s="14" t="e">
        <f>J8</f>
        <v>#REF!</v>
      </c>
    </row>
    <row r="9" spans="1:11" ht="12.75">
      <c r="A9" s="2" t="s">
        <v>2</v>
      </c>
      <c r="B9" s="63" t="e">
        <f>#REF!</f>
        <v>#REF!</v>
      </c>
      <c r="C9" s="63"/>
      <c r="D9" s="63" t="e">
        <f>B9-C9</f>
        <v>#REF!</v>
      </c>
      <c r="E9" s="188">
        <f>-D101</f>
        <v>-1747390.8900000001</v>
      </c>
      <c r="F9" s="192" t="e">
        <f>-F64</f>
        <v>#REF!</v>
      </c>
      <c r="G9" s="63"/>
      <c r="H9" s="14"/>
      <c r="I9" s="14"/>
      <c r="J9" s="14" t="e">
        <f>SUM(D9:I9)</f>
        <v>#REF!</v>
      </c>
      <c r="K9" s="14" t="e">
        <f>J9+J64</f>
        <v>#REF!</v>
      </c>
    </row>
    <row r="10" spans="2:11" ht="12.75">
      <c r="B10" s="194" t="s">
        <v>31</v>
      </c>
      <c r="C10" s="63"/>
      <c r="D10" s="63"/>
      <c r="E10" s="14"/>
      <c r="F10" s="63"/>
      <c r="G10" s="63"/>
      <c r="H10" s="14"/>
      <c r="I10" s="14"/>
      <c r="J10" s="14"/>
      <c r="K10" s="14"/>
    </row>
    <row r="11" spans="1:11" ht="12.75">
      <c r="A11" s="2" t="s">
        <v>9</v>
      </c>
      <c r="B11" s="194" t="s">
        <v>31</v>
      </c>
      <c r="C11" s="63"/>
      <c r="D11" s="63"/>
      <c r="E11" s="14"/>
      <c r="F11" s="63"/>
      <c r="G11" s="63"/>
      <c r="H11" s="14"/>
      <c r="I11" s="14"/>
      <c r="J11" s="14"/>
      <c r="K11" s="14"/>
    </row>
    <row r="12" spans="1:11" ht="12.75">
      <c r="A12" t="s">
        <v>12</v>
      </c>
      <c r="B12" s="63" t="e">
        <f>#REF!</f>
        <v>#REF!</v>
      </c>
      <c r="C12" s="63"/>
      <c r="D12" s="63" t="e">
        <f aca="true" t="shared" si="0" ref="D12:D18">B12-C12</f>
        <v>#REF!</v>
      </c>
      <c r="E12" s="184">
        <f>-(2164370.15)</f>
        <v>-2164370.15</v>
      </c>
      <c r="F12" s="63"/>
      <c r="G12" s="63"/>
      <c r="H12" s="14"/>
      <c r="I12" s="14"/>
      <c r="J12" s="191" t="e">
        <f aca="true" t="shared" si="1" ref="J12:J18">SUM(D12:I12)</f>
        <v>#REF!</v>
      </c>
      <c r="K12" s="14"/>
    </row>
    <row r="13" spans="1:12" ht="12.75">
      <c r="A13" t="s">
        <v>10</v>
      </c>
      <c r="B13" s="63" t="e">
        <f>#REF!</f>
        <v>#REF!</v>
      </c>
      <c r="C13" s="63"/>
      <c r="D13" s="63" t="e">
        <f t="shared" si="0"/>
        <v>#REF!</v>
      </c>
      <c r="E13" s="83">
        <f>-D93</f>
        <v>-586605.15</v>
      </c>
      <c r="F13" s="63"/>
      <c r="G13" s="63" t="e">
        <f>-G47</f>
        <v>#REF!</v>
      </c>
      <c r="H13" s="14"/>
      <c r="I13" s="14"/>
      <c r="J13" s="191" t="e">
        <f t="shared" si="1"/>
        <v>#REF!</v>
      </c>
      <c r="K13" s="191" t="e">
        <f>J13+J14+J66+J74+J12</f>
        <v>#REF!</v>
      </c>
      <c r="L13" t="s">
        <v>204</v>
      </c>
    </row>
    <row r="14" spans="1:11" ht="12.75">
      <c r="A14" t="s">
        <v>24</v>
      </c>
      <c r="B14" s="63" t="e">
        <f>#REF!</f>
        <v>#REF!</v>
      </c>
      <c r="C14" s="63">
        <v>947104</v>
      </c>
      <c r="D14" s="63" t="e">
        <f t="shared" si="0"/>
        <v>#REF!</v>
      </c>
      <c r="E14" s="83">
        <f>-D94-E12</f>
        <v>-578263.5</v>
      </c>
      <c r="F14" s="63"/>
      <c r="G14" s="63"/>
      <c r="H14" s="14"/>
      <c r="I14" s="14"/>
      <c r="J14" s="191" t="e">
        <f t="shared" si="1"/>
        <v>#REF!</v>
      </c>
      <c r="K14" s="14"/>
    </row>
    <row r="15" spans="1:12" ht="12.75">
      <c r="A15" s="31" t="s">
        <v>77</v>
      </c>
      <c r="B15" s="63" t="e">
        <f>#REF!</f>
        <v>#REF!</v>
      </c>
      <c r="C15" s="63"/>
      <c r="D15" s="63" t="e">
        <f t="shared" si="0"/>
        <v>#REF!</v>
      </c>
      <c r="E15" s="83">
        <f>-D92</f>
        <v>-3987611.4299999997</v>
      </c>
      <c r="F15" s="63"/>
      <c r="G15" s="63"/>
      <c r="H15" s="14"/>
      <c r="I15" s="14"/>
      <c r="J15" s="14" t="e">
        <f t="shared" si="1"/>
        <v>#REF!</v>
      </c>
      <c r="K15" s="14">
        <f>-SUM(C15:C17)</f>
        <v>-46470</v>
      </c>
      <c r="L15" t="s">
        <v>86</v>
      </c>
    </row>
    <row r="16" spans="1:12" ht="12.75">
      <c r="A16" s="31" t="s">
        <v>25</v>
      </c>
      <c r="B16" s="63" t="e">
        <f>#REF!</f>
        <v>#REF!</v>
      </c>
      <c r="C16" s="63"/>
      <c r="D16" s="63" t="e">
        <f t="shared" si="0"/>
        <v>#REF!</v>
      </c>
      <c r="E16" s="14"/>
      <c r="F16" s="63"/>
      <c r="G16" s="63"/>
      <c r="H16" s="14"/>
      <c r="I16" s="14"/>
      <c r="J16" s="14" t="e">
        <f t="shared" si="1"/>
        <v>#REF!</v>
      </c>
      <c r="K16" s="14"/>
      <c r="L16" t="s">
        <v>31</v>
      </c>
    </row>
    <row r="17" spans="1:12" ht="12.75">
      <c r="A17" s="31" t="s">
        <v>11</v>
      </c>
      <c r="B17" s="63" t="e">
        <f>#REF!</f>
        <v>#REF!</v>
      </c>
      <c r="C17" s="63">
        <v>46470</v>
      </c>
      <c r="D17" s="63" t="e">
        <f t="shared" si="0"/>
        <v>#REF!</v>
      </c>
      <c r="E17" s="14"/>
      <c r="F17" s="63"/>
      <c r="G17" s="63"/>
      <c r="H17" s="14"/>
      <c r="I17" s="14"/>
      <c r="J17" s="14" t="e">
        <f t="shared" si="1"/>
        <v>#REF!</v>
      </c>
      <c r="K17" s="52" t="e">
        <f>SUM(B15:B17)</f>
        <v>#REF!</v>
      </c>
      <c r="L17" t="s">
        <v>87</v>
      </c>
    </row>
    <row r="18" spans="1:11" ht="12.75">
      <c r="A18" t="s">
        <v>29</v>
      </c>
      <c r="B18" s="63">
        <v>0</v>
      </c>
      <c r="C18" s="63"/>
      <c r="D18" s="63">
        <f t="shared" si="0"/>
        <v>0</v>
      </c>
      <c r="E18" s="14"/>
      <c r="F18" s="63"/>
      <c r="G18" s="63"/>
      <c r="H18" s="14"/>
      <c r="I18" s="14"/>
      <c r="J18" s="14">
        <f t="shared" si="1"/>
        <v>0</v>
      </c>
      <c r="K18" s="14"/>
    </row>
    <row r="19" spans="2:11" ht="12.75">
      <c r="B19" s="194" t="s">
        <v>31</v>
      </c>
      <c r="C19" s="63"/>
      <c r="D19" s="63"/>
      <c r="E19" s="14"/>
      <c r="F19" s="63"/>
      <c r="G19" s="63"/>
      <c r="H19" s="14"/>
      <c r="I19" s="14"/>
      <c r="J19" s="14"/>
      <c r="K19" s="14"/>
    </row>
    <row r="20" spans="2:11" ht="12.75">
      <c r="B20" s="194" t="s">
        <v>31</v>
      </c>
      <c r="C20" s="63"/>
      <c r="D20" s="63"/>
      <c r="E20" s="14"/>
      <c r="F20" s="63"/>
      <c r="G20" s="63"/>
      <c r="H20" s="14"/>
      <c r="I20" s="14"/>
      <c r="J20" s="14"/>
      <c r="K20" s="14"/>
    </row>
    <row r="21" spans="1:11" ht="12.75">
      <c r="A21" s="2" t="s">
        <v>13</v>
      </c>
      <c r="B21" s="194" t="s">
        <v>31</v>
      </c>
      <c r="C21" s="63"/>
      <c r="D21" s="63"/>
      <c r="E21" s="14"/>
      <c r="F21" s="63"/>
      <c r="G21" s="63"/>
      <c r="H21" s="14"/>
      <c r="I21" s="14"/>
      <c r="J21" s="14"/>
      <c r="K21" s="14"/>
    </row>
    <row r="22" spans="1:12" ht="12.75">
      <c r="A22" t="s">
        <v>14</v>
      </c>
      <c r="B22" s="63" t="e">
        <f>#REF!</f>
        <v>#REF!</v>
      </c>
      <c r="C22" s="63"/>
      <c r="D22" s="63" t="e">
        <f>C22-B22</f>
        <v>#REF!</v>
      </c>
      <c r="E22" s="83">
        <f>-D96</f>
        <v>357089.36</v>
      </c>
      <c r="F22" s="63"/>
      <c r="G22" s="63" t="e">
        <f>-G49</f>
        <v>#REF!</v>
      </c>
      <c r="H22" s="14"/>
      <c r="I22" s="14"/>
      <c r="J22" s="195" t="e">
        <f>SUM(D22:I22)</f>
        <v>#REF!</v>
      </c>
      <c r="K22" s="196" t="e">
        <f>+J22+J23+J24+J42+J25+J26</f>
        <v>#REF!</v>
      </c>
      <c r="L22" t="s">
        <v>84</v>
      </c>
    </row>
    <row r="23" spans="1:11" ht="12.75">
      <c r="A23" t="s">
        <v>15</v>
      </c>
      <c r="B23" s="63" t="e">
        <f>#REF!</f>
        <v>#REF!</v>
      </c>
      <c r="C23" s="63">
        <v>23659</v>
      </c>
      <c r="D23" s="63" t="e">
        <f>C23-B23</f>
        <v>#REF!</v>
      </c>
      <c r="E23" s="83">
        <f>-D97-E24-E25</f>
        <v>1173723</v>
      </c>
      <c r="F23" s="63"/>
      <c r="G23" s="63" t="e">
        <f>-G55-G53</f>
        <v>#REF!</v>
      </c>
      <c r="H23" s="14"/>
      <c r="I23" s="14"/>
      <c r="J23" s="195" t="e">
        <f>SUM(D23:I23)</f>
        <v>#REF!</v>
      </c>
      <c r="K23" s="14"/>
    </row>
    <row r="24" spans="1:11" ht="12.75">
      <c r="A24" t="s">
        <v>16</v>
      </c>
      <c r="B24" s="63" t="e">
        <f>#REF!</f>
        <v>#REF!</v>
      </c>
      <c r="C24" s="63"/>
      <c r="D24" s="63" t="e">
        <f>C24-B24</f>
        <v>#REF!</v>
      </c>
      <c r="E24" s="184">
        <v>-15238.13</v>
      </c>
      <c r="F24" s="63"/>
      <c r="G24" s="63"/>
      <c r="H24" s="14" t="e">
        <f>-H70</f>
        <v>#REF!</v>
      </c>
      <c r="I24" s="14"/>
      <c r="J24" s="195" t="e">
        <f>SUM(D24:I24)</f>
        <v>#REF!</v>
      </c>
      <c r="K24" s="14"/>
    </row>
    <row r="25" spans="1:11" ht="12.75">
      <c r="A25" t="s">
        <v>200</v>
      </c>
      <c r="B25" s="63" t="e">
        <f>#REF!</f>
        <v>#REF!</v>
      </c>
      <c r="C25" s="63"/>
      <c r="D25" s="63" t="e">
        <f>C25-B25</f>
        <v>#REF!</v>
      </c>
      <c r="E25" s="63">
        <v>3130000</v>
      </c>
      <c r="F25" s="63"/>
      <c r="G25" s="63"/>
      <c r="H25" s="14"/>
      <c r="I25" s="14"/>
      <c r="J25" s="195" t="e">
        <f>SUM(D25:I25)</f>
        <v>#REF!</v>
      </c>
      <c r="K25" s="14"/>
    </row>
    <row r="26" spans="1:11" ht="12.75">
      <c r="A26" t="s">
        <v>219</v>
      </c>
      <c r="B26" s="63" t="e">
        <f>+#REF!</f>
        <v>#REF!</v>
      </c>
      <c r="C26" s="63"/>
      <c r="D26" s="63" t="e">
        <f>C26-B26</f>
        <v>#REF!</v>
      </c>
      <c r="E26" s="14"/>
      <c r="F26" s="63"/>
      <c r="G26" s="63"/>
      <c r="H26" s="14"/>
      <c r="I26" s="14"/>
      <c r="J26" s="195" t="e">
        <f>SUM(D26:I26)</f>
        <v>#REF!</v>
      </c>
      <c r="K26" s="14"/>
    </row>
    <row r="27" spans="2:11" ht="12.75">
      <c r="B27" s="194" t="s">
        <v>31</v>
      </c>
      <c r="C27" s="63"/>
      <c r="D27" s="63"/>
      <c r="E27" s="14"/>
      <c r="F27" s="63"/>
      <c r="G27" s="63"/>
      <c r="H27" s="14"/>
      <c r="I27" s="14"/>
      <c r="J27" s="14"/>
      <c r="K27" s="14"/>
    </row>
    <row r="28" spans="2:11" ht="12.75">
      <c r="B28" s="194" t="s">
        <v>31</v>
      </c>
      <c r="C28" s="63"/>
      <c r="D28" s="63"/>
      <c r="E28" s="14"/>
      <c r="F28" s="63"/>
      <c r="G28" s="63"/>
      <c r="H28" s="14"/>
      <c r="I28" s="14"/>
      <c r="J28" s="14"/>
      <c r="K28" s="14"/>
    </row>
    <row r="29" spans="1:11" ht="12.75">
      <c r="A29" s="2" t="s">
        <v>17</v>
      </c>
      <c r="B29" s="194" t="s">
        <v>31</v>
      </c>
      <c r="C29" s="63"/>
      <c r="D29" s="63"/>
      <c r="E29" s="14"/>
      <c r="F29" s="63"/>
      <c r="G29" s="63"/>
      <c r="H29" s="14"/>
      <c r="I29" s="14"/>
      <c r="J29" s="14"/>
      <c r="K29" s="14"/>
    </row>
    <row r="30" spans="2:11" ht="12.75">
      <c r="B30" s="194" t="s">
        <v>31</v>
      </c>
      <c r="C30" s="63"/>
      <c r="D30" s="63"/>
      <c r="E30" s="14"/>
      <c r="F30" s="63"/>
      <c r="G30" s="63"/>
      <c r="H30" s="14"/>
      <c r="I30" s="14"/>
      <c r="J30" s="14"/>
      <c r="K30" s="14"/>
    </row>
    <row r="31" spans="2:11" ht="12.75">
      <c r="B31" s="194" t="s">
        <v>31</v>
      </c>
      <c r="C31" s="63"/>
      <c r="D31" s="63"/>
      <c r="E31" s="14"/>
      <c r="F31" s="63"/>
      <c r="G31" s="63"/>
      <c r="H31" s="14"/>
      <c r="I31" s="14"/>
      <c r="J31" s="14"/>
      <c r="K31" s="14"/>
    </row>
    <row r="32" spans="2:11" ht="12.75">
      <c r="B32" s="194" t="s">
        <v>31</v>
      </c>
      <c r="C32" s="63"/>
      <c r="D32" s="63"/>
      <c r="E32" s="14"/>
      <c r="F32" s="63"/>
      <c r="G32" s="63"/>
      <c r="H32" s="14"/>
      <c r="I32" s="14"/>
      <c r="J32" s="14"/>
      <c r="K32" s="14"/>
    </row>
    <row r="33" spans="1:11" ht="12.75">
      <c r="A33" s="2" t="s">
        <v>18</v>
      </c>
      <c r="B33" s="194" t="s">
        <v>31</v>
      </c>
      <c r="C33" s="63"/>
      <c r="D33" s="63"/>
      <c r="E33" s="14"/>
      <c r="F33" s="63"/>
      <c r="G33" s="63"/>
      <c r="H33" s="14"/>
      <c r="I33" s="14"/>
      <c r="J33" s="14"/>
      <c r="K33" s="14"/>
    </row>
    <row r="34" spans="2:11" ht="12.75">
      <c r="B34" s="194" t="s">
        <v>31</v>
      </c>
      <c r="C34" s="63"/>
      <c r="D34" s="63"/>
      <c r="E34" s="14"/>
      <c r="F34" s="63"/>
      <c r="G34" s="63"/>
      <c r="H34" s="14"/>
      <c r="I34" s="14"/>
      <c r="J34" s="14"/>
      <c r="K34" s="14"/>
    </row>
    <row r="35" spans="1:11" ht="12.75">
      <c r="A35" s="2" t="s">
        <v>19</v>
      </c>
      <c r="B35" s="63" t="e">
        <f>#REF!</f>
        <v>#REF!</v>
      </c>
      <c r="C35" s="63">
        <v>1000000</v>
      </c>
      <c r="D35" s="63" t="e">
        <f>C35-B35</f>
        <v>#REF!</v>
      </c>
      <c r="E35" s="83">
        <f>-D99</f>
        <v>5723226</v>
      </c>
      <c r="F35" s="63"/>
      <c r="G35" s="63"/>
      <c r="H35" s="14"/>
      <c r="I35" s="14"/>
      <c r="J35" s="14" t="e">
        <f>SUM(D35:I35)</f>
        <v>#REF!</v>
      </c>
      <c r="K35" s="14"/>
    </row>
    <row r="36" spans="1:12" ht="12.75">
      <c r="A36" s="2" t="s">
        <v>20</v>
      </c>
      <c r="B36" s="63" t="e">
        <f>#REF!</f>
        <v>#REF!</v>
      </c>
      <c r="C36" s="63"/>
      <c r="D36" s="63" t="e">
        <f>C36-B36</f>
        <v>#REF!</v>
      </c>
      <c r="E36" s="14"/>
      <c r="F36" s="63"/>
      <c r="G36" s="63"/>
      <c r="H36" s="14"/>
      <c r="I36" s="14"/>
      <c r="J36" s="14" t="e">
        <f>SUM(D36:I36)</f>
        <v>#REF!</v>
      </c>
      <c r="K36" s="14" t="e">
        <f>J35+J36</f>
        <v>#REF!</v>
      </c>
      <c r="L36" t="s">
        <v>202</v>
      </c>
    </row>
    <row r="37" spans="1:12" ht="12.75">
      <c r="A37" s="2" t="s">
        <v>26</v>
      </c>
      <c r="B37" s="63" t="e">
        <f>#REF!</f>
        <v>#REF!</v>
      </c>
      <c r="C37" s="63">
        <v>-30085</v>
      </c>
      <c r="D37" s="63"/>
      <c r="E37" s="14"/>
      <c r="F37" s="63"/>
      <c r="G37" s="63"/>
      <c r="H37" s="14"/>
      <c r="I37" s="14"/>
      <c r="J37" s="14">
        <f>SUM(D37:I37)</f>
        <v>0</v>
      </c>
      <c r="K37" s="14"/>
      <c r="L37" t="s">
        <v>206</v>
      </c>
    </row>
    <row r="38" spans="1:11" ht="12.75">
      <c r="A38" s="2"/>
      <c r="B38" s="194" t="s">
        <v>31</v>
      </c>
      <c r="C38" s="63"/>
      <c r="D38" s="63"/>
      <c r="E38" s="14"/>
      <c r="F38" s="63"/>
      <c r="G38" s="63"/>
      <c r="H38" s="14"/>
      <c r="I38" s="14"/>
      <c r="J38" s="14"/>
      <c r="K38" s="14"/>
    </row>
    <row r="39" spans="1:11" ht="12.75">
      <c r="A39" s="2" t="s">
        <v>21</v>
      </c>
      <c r="B39" s="194" t="s">
        <v>31</v>
      </c>
      <c r="C39" s="63"/>
      <c r="D39" s="63"/>
      <c r="E39" s="14"/>
      <c r="F39" s="63"/>
      <c r="G39" s="63"/>
      <c r="H39" s="14"/>
      <c r="I39" s="14"/>
      <c r="J39" s="14"/>
      <c r="K39" s="14"/>
    </row>
    <row r="40" spans="1:11" ht="12.75">
      <c r="A40" s="9"/>
      <c r="B40" s="194" t="s">
        <v>31</v>
      </c>
      <c r="C40" s="63"/>
      <c r="D40" s="63"/>
      <c r="E40" s="14"/>
      <c r="F40" s="63"/>
      <c r="G40" s="63"/>
      <c r="H40" s="14"/>
      <c r="I40" s="14"/>
      <c r="J40" s="14"/>
      <c r="K40" s="14"/>
    </row>
    <row r="41" spans="1:11" ht="12.75">
      <c r="A41" s="2" t="s">
        <v>27</v>
      </c>
      <c r="B41" s="194" t="s">
        <v>31</v>
      </c>
      <c r="C41" s="63"/>
      <c r="D41" s="63"/>
      <c r="E41" s="14"/>
      <c r="F41" s="63"/>
      <c r="G41" s="63"/>
      <c r="H41" s="14"/>
      <c r="I41" s="14"/>
      <c r="J41" s="14"/>
      <c r="K41" s="14"/>
    </row>
    <row r="42" spans="1:11" ht="12.75">
      <c r="A42" s="9" t="s">
        <v>28</v>
      </c>
      <c r="B42" s="63" t="e">
        <f>#REF!</f>
        <v>#REF!</v>
      </c>
      <c r="C42" s="63"/>
      <c r="D42" s="63" t="e">
        <f>C42-B42</f>
        <v>#REF!</v>
      </c>
      <c r="E42" s="14"/>
      <c r="F42" s="63"/>
      <c r="G42" s="63"/>
      <c r="H42" s="14"/>
      <c r="I42" s="14"/>
      <c r="J42" s="195" t="e">
        <f>SUM(D42:I42)</f>
        <v>#REF!</v>
      </c>
      <c r="K42" s="14"/>
    </row>
    <row r="43" spans="1:11" ht="12.75">
      <c r="A43" s="9"/>
      <c r="B43" s="63"/>
      <c r="C43" s="63"/>
      <c r="D43" s="63"/>
      <c r="E43" s="14"/>
      <c r="F43" s="63"/>
      <c r="G43" s="63"/>
      <c r="H43" s="14"/>
      <c r="I43" s="14"/>
      <c r="J43" s="14"/>
      <c r="K43" s="14"/>
    </row>
    <row r="44" spans="1:11" ht="12.75">
      <c r="A44" s="9"/>
      <c r="B44" s="197" t="e">
        <f>SUM(B4:B18)</f>
        <v>#REF!</v>
      </c>
      <c r="C44" s="197">
        <f>SUM(C4:C18)</f>
        <v>993574</v>
      </c>
      <c r="D44" s="198"/>
      <c r="E44" s="14"/>
      <c r="F44" s="63"/>
      <c r="G44" s="63"/>
      <c r="H44" s="14"/>
      <c r="I44" s="14"/>
      <c r="J44" s="14"/>
      <c r="K44" s="14"/>
    </row>
    <row r="45" spans="2:11" ht="13.5" thickBot="1">
      <c r="B45" s="190" t="e">
        <f>SUM(B22:B42)</f>
        <v>#REF!</v>
      </c>
      <c r="C45" s="190">
        <f>SUM(C22:C42)</f>
        <v>993574</v>
      </c>
      <c r="D45" s="189"/>
      <c r="E45" s="14"/>
      <c r="F45" s="63"/>
      <c r="G45" s="63"/>
      <c r="H45" s="14"/>
      <c r="I45" s="14"/>
      <c r="J45" s="14"/>
      <c r="K45" s="14"/>
    </row>
    <row r="46" spans="2:11" ht="13.5" thickTop="1">
      <c r="B46" s="189"/>
      <c r="C46" s="189"/>
      <c r="D46" s="63"/>
      <c r="E46" s="14"/>
      <c r="F46" s="63"/>
      <c r="G46" s="63"/>
      <c r="H46" s="14"/>
      <c r="I46" s="14"/>
      <c r="J46" s="14"/>
      <c r="K46" s="14"/>
    </row>
    <row r="47" spans="1:11" ht="12.75">
      <c r="A47" s="9" t="s">
        <v>32</v>
      </c>
      <c r="B47" s="189"/>
      <c r="C47" s="189"/>
      <c r="D47" s="189" t="e">
        <f>-#REF!</f>
        <v>#REF!</v>
      </c>
      <c r="E47" s="14" t="s">
        <v>31</v>
      </c>
      <c r="F47" s="63"/>
      <c r="G47" s="63" t="e">
        <f>-D47</f>
        <v>#REF!</v>
      </c>
      <c r="H47" s="14"/>
      <c r="I47" s="14"/>
      <c r="J47" s="14" t="e">
        <f>SUM(D47:I47)</f>
        <v>#REF!</v>
      </c>
      <c r="K47" s="14"/>
    </row>
    <row r="48" spans="1:11" ht="12.75">
      <c r="A48" s="9"/>
      <c r="B48" s="189"/>
      <c r="C48" s="189"/>
      <c r="D48" s="189" t="e">
        <f>#REF!</f>
        <v>#REF!</v>
      </c>
      <c r="E48" s="14"/>
      <c r="F48" s="63"/>
      <c r="G48" s="63"/>
      <c r="H48" s="14"/>
      <c r="I48" s="14"/>
      <c r="J48" s="14"/>
      <c r="K48" s="14"/>
    </row>
    <row r="49" spans="1:11" ht="12.75">
      <c r="A49" s="9" t="s">
        <v>33</v>
      </c>
      <c r="B49" s="189"/>
      <c r="C49" s="189"/>
      <c r="D49" s="189" t="e">
        <f>-#REF!</f>
        <v>#REF!</v>
      </c>
      <c r="E49" s="14"/>
      <c r="F49" s="63"/>
      <c r="G49" s="63" t="e">
        <f>-D49</f>
        <v>#REF!</v>
      </c>
      <c r="H49" s="14"/>
      <c r="I49" s="14"/>
      <c r="J49" s="14" t="e">
        <f>SUM(D49:I49)</f>
        <v>#REF!</v>
      </c>
      <c r="K49" s="14"/>
    </row>
    <row r="50" spans="1:11" ht="12.75">
      <c r="A50" s="9"/>
      <c r="B50" s="189"/>
      <c r="C50" s="189"/>
      <c r="D50" s="198" t="s">
        <v>31</v>
      </c>
      <c r="E50" s="14"/>
      <c r="F50" s="63"/>
      <c r="G50" s="63"/>
      <c r="H50" s="14"/>
      <c r="I50" s="14"/>
      <c r="J50" s="14"/>
      <c r="K50" s="14"/>
    </row>
    <row r="51" spans="1:11" ht="12.75">
      <c r="A51" s="9" t="s">
        <v>34</v>
      </c>
      <c r="B51" s="189"/>
      <c r="C51" s="189"/>
      <c r="D51" s="198" t="s">
        <v>31</v>
      </c>
      <c r="E51" s="14"/>
      <c r="F51" s="63"/>
      <c r="G51" s="63"/>
      <c r="H51" s="14"/>
      <c r="I51" s="14"/>
      <c r="J51" s="14"/>
      <c r="K51" s="14"/>
    </row>
    <row r="52" spans="1:11" ht="12.75">
      <c r="A52" s="9"/>
      <c r="B52" s="189"/>
      <c r="C52" s="189"/>
      <c r="D52" s="198" t="s">
        <v>31</v>
      </c>
      <c r="E52" s="14"/>
      <c r="F52" s="63"/>
      <c r="G52" s="63"/>
      <c r="H52" s="14"/>
      <c r="I52" s="14"/>
      <c r="J52" s="14"/>
      <c r="K52" s="14"/>
    </row>
    <row r="53" spans="1:11" ht="12.75">
      <c r="A53" s="9" t="s">
        <v>233</v>
      </c>
      <c r="B53" s="189"/>
      <c r="C53" s="189"/>
      <c r="D53" s="198" t="e">
        <f>-#REF!</f>
        <v>#REF!</v>
      </c>
      <c r="E53" s="14"/>
      <c r="F53" s="63"/>
      <c r="G53" s="63" t="e">
        <f>-D53</f>
        <v>#REF!</v>
      </c>
      <c r="H53" s="14"/>
      <c r="I53" s="14"/>
      <c r="J53" s="14"/>
      <c r="K53" s="14"/>
    </row>
    <row r="54" spans="1:11" ht="12.75">
      <c r="A54" s="9"/>
      <c r="B54" s="189"/>
      <c r="C54" s="189"/>
      <c r="D54" s="198"/>
      <c r="E54" s="14"/>
      <c r="F54" s="63"/>
      <c r="G54" s="63"/>
      <c r="H54" s="14"/>
      <c r="I54" s="14"/>
      <c r="J54" s="14"/>
      <c r="K54" s="14"/>
    </row>
    <row r="55" spans="1:11" ht="12.75">
      <c r="A55" s="9" t="s">
        <v>35</v>
      </c>
      <c r="B55" s="189"/>
      <c r="C55" s="189"/>
      <c r="D55" s="189" t="e">
        <f>-#REF!</f>
        <v>#REF!</v>
      </c>
      <c r="E55" s="14"/>
      <c r="F55" s="63"/>
      <c r="G55" s="63" t="e">
        <f>-D55</f>
        <v>#REF!</v>
      </c>
      <c r="H55" s="14"/>
      <c r="I55" s="14"/>
      <c r="J55" s="14" t="e">
        <f>SUM(D55:I55)</f>
        <v>#REF!</v>
      </c>
      <c r="K55" s="14"/>
    </row>
    <row r="56" spans="1:11" ht="12.75">
      <c r="A56" s="9"/>
      <c r="B56" s="189"/>
      <c r="C56" s="189"/>
      <c r="D56" s="198" t="s">
        <v>31</v>
      </c>
      <c r="E56" s="14"/>
      <c r="F56" s="63"/>
      <c r="G56" s="63"/>
      <c r="H56" s="14"/>
      <c r="I56" s="14"/>
      <c r="J56" s="14"/>
      <c r="K56" s="14"/>
    </row>
    <row r="57" spans="1:11" ht="12.75">
      <c r="A57" s="9" t="s">
        <v>36</v>
      </c>
      <c r="B57" s="189"/>
      <c r="C57" s="189"/>
      <c r="D57" s="198" t="s">
        <v>31</v>
      </c>
      <c r="E57" s="14"/>
      <c r="F57" s="63"/>
      <c r="G57" s="63"/>
      <c r="H57" s="14"/>
      <c r="I57" s="14"/>
      <c r="J57" s="14"/>
      <c r="K57" s="14"/>
    </row>
    <row r="58" spans="1:11" ht="12.75">
      <c r="A58" s="9" t="s">
        <v>37</v>
      </c>
      <c r="B58" s="189"/>
      <c r="C58" s="189"/>
      <c r="D58" s="198" t="s">
        <v>31</v>
      </c>
      <c r="E58" s="14"/>
      <c r="F58" s="63"/>
      <c r="G58" s="63"/>
      <c r="H58" s="14"/>
      <c r="I58" s="14"/>
      <c r="J58" s="14"/>
      <c r="K58" s="14"/>
    </row>
    <row r="59" spans="1:11" ht="12.75">
      <c r="A59" s="17"/>
      <c r="B59" s="189"/>
      <c r="C59" s="189"/>
      <c r="D59" s="189" t="e">
        <f>#REF!</f>
        <v>#REF!</v>
      </c>
      <c r="E59" s="14"/>
      <c r="F59" s="63"/>
      <c r="G59" s="63"/>
      <c r="H59" s="14"/>
      <c r="I59" s="14"/>
      <c r="J59" s="14"/>
      <c r="K59" s="14"/>
    </row>
    <row r="60" spans="1:11" ht="12.75">
      <c r="A60" s="9" t="s">
        <v>38</v>
      </c>
      <c r="B60" s="189"/>
      <c r="C60" s="189"/>
      <c r="D60" s="198" t="s">
        <v>31</v>
      </c>
      <c r="E60" s="14"/>
      <c r="F60" s="63"/>
      <c r="G60" s="63"/>
      <c r="H60" s="14"/>
      <c r="I60" s="14"/>
      <c r="J60" s="14"/>
      <c r="K60" s="14"/>
    </row>
    <row r="61" spans="1:11" ht="12.75">
      <c r="A61" s="9"/>
      <c r="B61" s="189"/>
      <c r="C61" s="189"/>
      <c r="D61" s="189" t="e">
        <f>#REF!</f>
        <v>#REF!</v>
      </c>
      <c r="E61" s="14"/>
      <c r="F61" s="63"/>
      <c r="G61" s="63"/>
      <c r="H61" s="14"/>
      <c r="I61" s="14"/>
      <c r="J61" s="14"/>
      <c r="K61" s="14"/>
    </row>
    <row r="62" spans="1:11" ht="12.75">
      <c r="A62" s="9" t="s">
        <v>39</v>
      </c>
      <c r="B62" s="189"/>
      <c r="C62" s="189"/>
      <c r="D62" s="189" t="e">
        <f>-#REF!</f>
        <v>#REF!</v>
      </c>
      <c r="E62" s="14"/>
      <c r="F62" s="63" t="e">
        <f>-D62</f>
        <v>#REF!</v>
      </c>
      <c r="G62" s="63"/>
      <c r="H62" s="14"/>
      <c r="I62" s="14"/>
      <c r="J62" s="14" t="e">
        <f>SUM(D62:I62)</f>
        <v>#REF!</v>
      </c>
      <c r="K62" s="14" t="e">
        <f>J62</f>
        <v>#REF!</v>
      </c>
    </row>
    <row r="63" spans="1:11" ht="12.75">
      <c r="A63" s="9"/>
      <c r="B63" s="189"/>
      <c r="C63" s="189"/>
      <c r="D63" s="198" t="s">
        <v>31</v>
      </c>
      <c r="E63" s="14"/>
      <c r="F63" s="63"/>
      <c r="G63" s="63"/>
      <c r="H63" s="14"/>
      <c r="I63" s="14"/>
      <c r="J63" s="14"/>
      <c r="K63" s="14"/>
    </row>
    <row r="64" spans="1:11" ht="12.75">
      <c r="A64" s="9" t="s">
        <v>57</v>
      </c>
      <c r="B64" s="189"/>
      <c r="C64" s="189"/>
      <c r="D64" s="189" t="e">
        <f>-#REF!</f>
        <v>#REF!</v>
      </c>
      <c r="E64" s="14"/>
      <c r="F64" s="63" t="e">
        <f>-D64</f>
        <v>#REF!</v>
      </c>
      <c r="G64" s="63"/>
      <c r="H64" s="14"/>
      <c r="I64" s="14"/>
      <c r="J64" s="14" t="e">
        <f>SUM(D64:I64)</f>
        <v>#REF!</v>
      </c>
      <c r="K64" s="14"/>
    </row>
    <row r="65" spans="1:11" ht="12.75">
      <c r="A65" s="9"/>
      <c r="B65" s="189"/>
      <c r="C65" s="189"/>
      <c r="D65" s="198" t="s">
        <v>31</v>
      </c>
      <c r="E65" s="14"/>
      <c r="F65" s="63"/>
      <c r="G65" s="63"/>
      <c r="H65" s="14"/>
      <c r="I65" s="14"/>
      <c r="J65" s="14"/>
      <c r="K65" s="14"/>
    </row>
    <row r="66" spans="1:11" ht="12.75">
      <c r="A66" s="9" t="s">
        <v>40</v>
      </c>
      <c r="B66" s="189"/>
      <c r="C66" s="189"/>
      <c r="D66" s="189" t="e">
        <f>-#REF!</f>
        <v>#REF!</v>
      </c>
      <c r="E66" s="14"/>
      <c r="F66" s="63"/>
      <c r="G66" s="63"/>
      <c r="H66" s="14"/>
      <c r="I66" s="14"/>
      <c r="J66" s="191" t="e">
        <f>SUM(D66:I66)</f>
        <v>#REF!</v>
      </c>
      <c r="K66" s="14">
        <v>0</v>
      </c>
    </row>
    <row r="67" spans="1:11" ht="12.75">
      <c r="A67" s="18"/>
      <c r="B67" s="189"/>
      <c r="C67" s="189"/>
      <c r="D67" s="198" t="s">
        <v>31</v>
      </c>
      <c r="E67" s="14"/>
      <c r="F67" s="63"/>
      <c r="G67" s="63"/>
      <c r="H67" s="14"/>
      <c r="I67" s="14"/>
      <c r="J67" s="14"/>
      <c r="K67" s="14"/>
    </row>
    <row r="68" spans="1:11" ht="12.75">
      <c r="A68" s="20" t="s">
        <v>41</v>
      </c>
      <c r="B68" s="189"/>
      <c r="C68" s="189"/>
      <c r="D68" s="198" t="s">
        <v>31</v>
      </c>
      <c r="E68" s="14"/>
      <c r="F68" s="63"/>
      <c r="G68" s="63"/>
      <c r="H68" s="14"/>
      <c r="I68" s="14"/>
      <c r="J68" s="14"/>
      <c r="K68" s="14"/>
    </row>
    <row r="69" spans="1:11" ht="12.75">
      <c r="A69" s="9"/>
      <c r="B69" s="189"/>
      <c r="C69" s="189"/>
      <c r="D69" s="198" t="s">
        <v>31</v>
      </c>
      <c r="E69" s="14"/>
      <c r="F69" s="63"/>
      <c r="G69" s="63"/>
      <c r="H69" s="14"/>
      <c r="I69" s="14"/>
      <c r="J69" s="14"/>
      <c r="K69" s="14"/>
    </row>
    <row r="70" spans="1:11" ht="12.75">
      <c r="A70" s="20" t="s">
        <v>42</v>
      </c>
      <c r="B70" s="189"/>
      <c r="C70" s="189"/>
      <c r="D70" s="189" t="e">
        <f>-#REF!</f>
        <v>#REF!</v>
      </c>
      <c r="E70" s="14"/>
      <c r="F70" s="63">
        <v>0</v>
      </c>
      <c r="G70" s="63"/>
      <c r="H70" s="14" t="e">
        <f>-D70</f>
        <v>#REF!</v>
      </c>
      <c r="I70" s="14"/>
      <c r="J70" s="14" t="e">
        <f>SUM(D70:I70)</f>
        <v>#REF!</v>
      </c>
      <c r="K70" s="14"/>
    </row>
    <row r="71" spans="1:11" ht="12.75">
      <c r="A71" s="20"/>
      <c r="B71" s="189"/>
      <c r="C71" s="189"/>
      <c r="D71" s="198" t="s">
        <v>31</v>
      </c>
      <c r="E71" s="14"/>
      <c r="F71" s="63"/>
      <c r="G71" s="63"/>
      <c r="H71" s="14"/>
      <c r="I71" s="14"/>
      <c r="J71" s="14"/>
      <c r="K71" s="14"/>
    </row>
    <row r="72" spans="1:11" ht="12.75">
      <c r="A72" s="20" t="s">
        <v>43</v>
      </c>
      <c r="B72" s="189"/>
      <c r="C72" s="189"/>
      <c r="D72" s="198" t="s">
        <v>31</v>
      </c>
      <c r="E72" s="14"/>
      <c r="F72" s="63"/>
      <c r="G72" s="63"/>
      <c r="H72" s="14"/>
      <c r="I72" s="14"/>
      <c r="J72" s="14"/>
      <c r="K72" s="14"/>
    </row>
    <row r="73" spans="1:11" ht="12.75">
      <c r="A73" s="20"/>
      <c r="B73" s="189"/>
      <c r="C73" s="189"/>
      <c r="D73" s="198" t="s">
        <v>31</v>
      </c>
      <c r="E73" s="14"/>
      <c r="F73" s="63"/>
      <c r="G73" s="63"/>
      <c r="H73" s="14"/>
      <c r="I73" s="14"/>
      <c r="J73" s="14"/>
      <c r="K73" s="14"/>
    </row>
    <row r="74" spans="1:11" ht="12.75">
      <c r="A74" s="20" t="s">
        <v>44</v>
      </c>
      <c r="B74" s="189"/>
      <c r="C74" s="189"/>
      <c r="D74" s="189" t="e">
        <f>-#REF!</f>
        <v>#REF!</v>
      </c>
      <c r="E74" s="14"/>
      <c r="F74" s="63"/>
      <c r="G74" s="63"/>
      <c r="H74" s="14"/>
      <c r="I74" s="14"/>
      <c r="J74" s="191" t="e">
        <f>SUM(D74:I74)</f>
        <v>#REF!</v>
      </c>
      <c r="K74" s="14"/>
    </row>
    <row r="75" spans="1:11" ht="12.75">
      <c r="A75" s="20"/>
      <c r="B75" s="189"/>
      <c r="C75" s="189"/>
      <c r="D75" s="189"/>
      <c r="E75" s="14" t="s">
        <v>31</v>
      </c>
      <c r="F75" s="63"/>
      <c r="G75" s="63"/>
      <c r="H75" s="14"/>
      <c r="I75" s="14"/>
      <c r="J75" s="14"/>
      <c r="K75" s="14"/>
    </row>
    <row r="76" spans="1:11" ht="12.75">
      <c r="A76" s="20" t="s">
        <v>74</v>
      </c>
      <c r="B76" s="189"/>
      <c r="C76" s="189"/>
      <c r="D76" s="189"/>
      <c r="E76" s="14"/>
      <c r="F76" s="63"/>
      <c r="G76" s="63"/>
      <c r="H76" s="14"/>
      <c r="I76" s="14"/>
      <c r="J76" s="14"/>
      <c r="K76" s="14"/>
    </row>
    <row r="77" spans="1:11" ht="12.75">
      <c r="A77" s="20"/>
      <c r="B77" s="189"/>
      <c r="C77" s="189"/>
      <c r="D77" s="189"/>
      <c r="E77" s="14"/>
      <c r="F77" s="63"/>
      <c r="G77" s="63"/>
      <c r="H77" s="14"/>
      <c r="I77" s="14"/>
      <c r="J77" s="14"/>
      <c r="K77" s="14"/>
    </row>
    <row r="78" spans="1:11" ht="12.75">
      <c r="A78" s="20" t="s">
        <v>78</v>
      </c>
      <c r="B78" s="189"/>
      <c r="C78" s="189"/>
      <c r="D78" s="189"/>
      <c r="E78" s="14">
        <f>D102</f>
        <v>-3987610.7099999995</v>
      </c>
      <c r="F78" s="63">
        <v>0</v>
      </c>
      <c r="G78" s="63"/>
      <c r="H78" s="14"/>
      <c r="I78" s="14"/>
      <c r="J78" s="14">
        <f>SUM(D78:I78)</f>
        <v>-3987610.7099999995</v>
      </c>
      <c r="K78" s="14">
        <f>J78</f>
        <v>-3987610.7099999995</v>
      </c>
    </row>
    <row r="79" spans="1:11" ht="12.75">
      <c r="A79" s="20"/>
      <c r="B79" s="189"/>
      <c r="C79" s="189"/>
      <c r="D79" s="189"/>
      <c r="E79" s="14"/>
      <c r="F79" s="63"/>
      <c r="G79" s="63"/>
      <c r="H79" s="14"/>
      <c r="I79" s="14"/>
      <c r="J79" s="14"/>
      <c r="K79" s="14"/>
    </row>
    <row r="80" spans="1:11" ht="12.75">
      <c r="A80" s="20"/>
      <c r="B80" s="189"/>
      <c r="C80" s="189"/>
      <c r="D80" s="189"/>
      <c r="E80" s="14"/>
      <c r="F80" s="63"/>
      <c r="G80" s="63"/>
      <c r="H80" s="14"/>
      <c r="I80" s="14"/>
      <c r="J80" s="14"/>
      <c r="K80" s="14"/>
    </row>
    <row r="81" spans="1:11" ht="12.75">
      <c r="A81" s="20"/>
      <c r="B81" s="189"/>
      <c r="C81" s="189"/>
      <c r="D81" s="189"/>
      <c r="E81" s="14"/>
      <c r="F81" s="63"/>
      <c r="G81" s="63"/>
      <c r="H81" s="14"/>
      <c r="I81" s="14"/>
      <c r="J81" s="14"/>
      <c r="K81" s="14"/>
    </row>
    <row r="82" spans="1:11" ht="12.75">
      <c r="A82" s="20"/>
      <c r="B82" s="189"/>
      <c r="C82" s="189"/>
      <c r="D82" s="189"/>
      <c r="E82" s="14"/>
      <c r="F82" s="63"/>
      <c r="G82" s="63"/>
      <c r="H82" s="14"/>
      <c r="I82" s="14"/>
      <c r="J82" s="14"/>
      <c r="K82" s="14"/>
    </row>
    <row r="83" spans="1:11" ht="12.75">
      <c r="A83" s="20"/>
      <c r="B83" s="189"/>
      <c r="C83" s="189"/>
      <c r="D83" s="189"/>
      <c r="E83" s="14"/>
      <c r="F83" s="63"/>
      <c r="G83" s="63"/>
      <c r="H83" s="14"/>
      <c r="I83" s="14"/>
      <c r="J83" s="14"/>
      <c r="K83" s="14"/>
    </row>
    <row r="84" spans="1:11" ht="12.75">
      <c r="A84" s="20"/>
      <c r="B84" s="189"/>
      <c r="C84" s="189"/>
      <c r="D84" s="198" t="s">
        <v>31</v>
      </c>
      <c r="E84" s="14"/>
      <c r="F84" s="63"/>
      <c r="G84" s="63"/>
      <c r="H84" s="14"/>
      <c r="I84" s="14"/>
      <c r="J84" s="14"/>
      <c r="K84" s="14"/>
    </row>
    <row r="85" spans="1:11" ht="13.5" thickBot="1">
      <c r="A85" s="20" t="s">
        <v>31</v>
      </c>
      <c r="B85" s="189"/>
      <c r="C85" s="189"/>
      <c r="D85" s="187" t="e">
        <f>SUM(D4:D84)</f>
        <v>#REF!</v>
      </c>
      <c r="E85" s="187">
        <f aca="true" t="shared" si="2" ref="E85:J85">SUM(E4:E84)</f>
        <v>-3987611.43</v>
      </c>
      <c r="F85" s="187" t="e">
        <f t="shared" si="2"/>
        <v>#REF!</v>
      </c>
      <c r="G85" s="187" t="e">
        <f t="shared" si="2"/>
        <v>#REF!</v>
      </c>
      <c r="H85" s="187" t="e">
        <f t="shared" si="2"/>
        <v>#REF!</v>
      </c>
      <c r="I85" s="187">
        <f t="shared" si="2"/>
        <v>0</v>
      </c>
      <c r="J85" s="187" t="e">
        <f t="shared" si="2"/>
        <v>#REF!</v>
      </c>
      <c r="K85" s="199" t="e">
        <f>SUM(K4:K84)</f>
        <v>#REF!</v>
      </c>
    </row>
    <row r="86" spans="1:11" ht="13.5" thickTop="1">
      <c r="A86" s="20" t="s">
        <v>31</v>
      </c>
      <c r="B86" s="189"/>
      <c r="C86" s="189"/>
      <c r="D86" s="198" t="s">
        <v>31</v>
      </c>
      <c r="E86" s="14"/>
      <c r="F86" s="63"/>
      <c r="G86" s="63"/>
      <c r="H86" s="14"/>
      <c r="I86" s="14"/>
      <c r="J86" s="14"/>
      <c r="K86" s="14"/>
    </row>
    <row r="87" spans="2:11" ht="12.75">
      <c r="B87" s="189"/>
      <c r="C87" s="189"/>
      <c r="D87" s="189"/>
      <c r="E87" s="14"/>
      <c r="F87" s="63"/>
      <c r="G87" s="63"/>
      <c r="H87" s="14"/>
      <c r="I87" s="14"/>
      <c r="J87" s="14"/>
      <c r="K87" s="14"/>
    </row>
    <row r="88" spans="2:11" ht="12.75">
      <c r="B88" s="63"/>
      <c r="C88" s="63"/>
      <c r="D88" s="63"/>
      <c r="E88" s="14" t="s">
        <v>31</v>
      </c>
      <c r="F88" s="63"/>
      <c r="G88" s="63"/>
      <c r="H88" s="14"/>
      <c r="I88" s="14"/>
      <c r="J88" s="14"/>
      <c r="K88" s="14"/>
    </row>
    <row r="89" spans="1:11" ht="12.75">
      <c r="A89" t="s">
        <v>63</v>
      </c>
      <c r="B89" s="63"/>
      <c r="C89" s="63"/>
      <c r="D89" s="63"/>
      <c r="E89" s="14"/>
      <c r="F89" s="63"/>
      <c r="G89" s="63"/>
      <c r="H89" s="14"/>
      <c r="I89" s="14"/>
      <c r="J89" s="14"/>
      <c r="K89" s="14"/>
    </row>
    <row r="90" spans="1:11" ht="12.75">
      <c r="A90" t="s">
        <v>62</v>
      </c>
      <c r="B90" s="63"/>
      <c r="C90" s="63"/>
      <c r="D90" s="63"/>
      <c r="E90" s="14"/>
      <c r="F90" s="63"/>
      <c r="G90" s="63"/>
      <c r="H90" s="14"/>
      <c r="I90" s="14"/>
      <c r="J90" s="14"/>
      <c r="K90" s="14"/>
    </row>
    <row r="91" spans="2:11" ht="12.75">
      <c r="B91" s="200" t="s">
        <v>56</v>
      </c>
      <c r="C91" s="200" t="s">
        <v>23</v>
      </c>
      <c r="D91" s="194" t="s">
        <v>53</v>
      </c>
      <c r="E91" s="14"/>
      <c r="F91" s="63"/>
      <c r="G91" s="63"/>
      <c r="H91" s="14"/>
      <c r="I91" s="14"/>
      <c r="J91" s="14"/>
      <c r="K91" s="14"/>
    </row>
    <row r="92" spans="1:11" ht="12.75">
      <c r="A92" t="s">
        <v>71</v>
      </c>
      <c r="B92" s="13">
        <f>-134434.85+23296.13-881.16+45248.99+3206.36+750000+3100000+107416.45</f>
        <v>3893851.92</v>
      </c>
      <c r="C92" s="3">
        <f>85090.23+8669.28</f>
        <v>93759.51</v>
      </c>
      <c r="D92" s="3">
        <f>B92+C92</f>
        <v>3987611.4299999997</v>
      </c>
      <c r="E92" s="14" t="s">
        <v>76</v>
      </c>
      <c r="F92" s="63"/>
      <c r="G92" s="63"/>
      <c r="H92" s="14"/>
      <c r="I92" s="14"/>
      <c r="J92" s="14"/>
      <c r="K92" s="14"/>
    </row>
    <row r="93" spans="1:11" ht="12.75">
      <c r="A93" t="s">
        <v>64</v>
      </c>
      <c r="B93" s="3">
        <f>777985.43-373302.5</f>
        <v>404682.93000000005</v>
      </c>
      <c r="C93" s="3">
        <f>327522.22-145600</f>
        <v>181922.21999999997</v>
      </c>
      <c r="D93" s="3">
        <f aca="true" t="shared" si="3" ref="D93:D101">B93+C93</f>
        <v>586605.15</v>
      </c>
      <c r="E93" s="14" t="s">
        <v>76</v>
      </c>
      <c r="F93" s="63"/>
      <c r="G93" s="63"/>
      <c r="H93" s="14"/>
      <c r="I93" s="14"/>
      <c r="J93" s="14"/>
      <c r="K93" s="14"/>
    </row>
    <row r="94" spans="1:11" ht="12.75">
      <c r="A94" t="s">
        <v>65</v>
      </c>
      <c r="B94" s="3">
        <f>70076+8187.5+2164370.15</f>
        <v>2242633.65</v>
      </c>
      <c r="C94" s="3">
        <v>500000</v>
      </c>
      <c r="D94" s="3">
        <f t="shared" si="3"/>
        <v>2742633.65</v>
      </c>
      <c r="E94" s="14" t="s">
        <v>76</v>
      </c>
      <c r="F94" s="63"/>
      <c r="G94" s="63"/>
      <c r="H94" s="14"/>
      <c r="I94" s="14"/>
      <c r="J94" s="14"/>
      <c r="K94" s="14"/>
    </row>
    <row r="95" spans="1:11" ht="12.75">
      <c r="A95" t="s">
        <v>66</v>
      </c>
      <c r="B95" s="3">
        <v>1303691.83</v>
      </c>
      <c r="C95" s="3">
        <v>868</v>
      </c>
      <c r="D95" s="3">
        <f>B95+C95</f>
        <v>1304559.83</v>
      </c>
      <c r="E95" s="14" t="s">
        <v>76</v>
      </c>
      <c r="F95" s="63"/>
      <c r="G95" s="63"/>
      <c r="H95" s="14"/>
      <c r="I95" s="14"/>
      <c r="J95" s="14"/>
      <c r="K95" s="14"/>
    </row>
    <row r="96" spans="1:11" ht="12.75">
      <c r="A96" t="s">
        <v>72</v>
      </c>
      <c r="B96" s="3">
        <f>-558666.21+201576.85</f>
        <v>-357089.36</v>
      </c>
      <c r="D96" s="3">
        <f t="shared" si="3"/>
        <v>-357089.36</v>
      </c>
      <c r="E96" s="14" t="s">
        <v>76</v>
      </c>
      <c r="F96" s="63"/>
      <c r="G96" s="63"/>
      <c r="H96" s="14"/>
      <c r="I96" s="14"/>
      <c r="J96" s="14"/>
      <c r="K96" s="14"/>
    </row>
    <row r="97" spans="1:11" ht="12.75">
      <c r="A97" t="s">
        <v>67</v>
      </c>
      <c r="B97" s="10">
        <f>-3130000-10523-25761.87+41000-650000-500000-10000</f>
        <v>-4285284.87</v>
      </c>
      <c r="C97" s="10">
        <v>-3200</v>
      </c>
      <c r="D97" s="10">
        <f t="shared" si="3"/>
        <v>-4288484.87</v>
      </c>
      <c r="E97" s="14" t="s">
        <v>76</v>
      </c>
      <c r="F97" s="63"/>
      <c r="G97" s="63"/>
      <c r="H97" s="14"/>
      <c r="I97" s="14"/>
      <c r="J97" s="14"/>
      <c r="K97" s="14"/>
    </row>
    <row r="98" spans="1:11" ht="12.75">
      <c r="A98" t="s">
        <v>68</v>
      </c>
      <c r="B98" s="3">
        <f>SUM(B92:B97)</f>
        <v>3202486.0999999996</v>
      </c>
      <c r="C98" s="3">
        <f>SUM(C92:C97)</f>
        <v>773349.73</v>
      </c>
      <c r="D98" s="3">
        <f>SUM(D92:D97)</f>
        <v>3975835.83</v>
      </c>
      <c r="E98" s="14"/>
      <c r="F98" s="63"/>
      <c r="G98" s="63"/>
      <c r="H98" s="14"/>
      <c r="I98" s="14"/>
      <c r="J98" s="14"/>
      <c r="K98" s="14"/>
    </row>
    <row r="99" spans="1:11" ht="12.75">
      <c r="A99" t="s">
        <v>69</v>
      </c>
      <c r="B99" s="3">
        <v>-3223226</v>
      </c>
      <c r="C99" s="3">
        <v>-2500000</v>
      </c>
      <c r="D99" s="29">
        <f t="shared" si="3"/>
        <v>-5723226</v>
      </c>
      <c r="E99" s="14" t="s">
        <v>76</v>
      </c>
      <c r="F99" s="63"/>
      <c r="G99" s="63"/>
      <c r="H99" s="14"/>
      <c r="I99" s="14"/>
      <c r="J99" s="14"/>
      <c r="K99" s="14"/>
    </row>
    <row r="100" spans="1:11" ht="12.75">
      <c r="A100" t="s">
        <v>73</v>
      </c>
      <c r="B100" s="3">
        <f>-B92</f>
        <v>-3893851.92</v>
      </c>
      <c r="C100" s="3">
        <f>-C92</f>
        <v>-93759.51</v>
      </c>
      <c r="D100" s="29">
        <f t="shared" si="3"/>
        <v>-3987611.4299999997</v>
      </c>
      <c r="E100" s="14" t="s">
        <v>76</v>
      </c>
      <c r="F100" s="63"/>
      <c r="G100" s="63"/>
      <c r="H100" s="14"/>
      <c r="I100" s="14"/>
      <c r="J100" s="14"/>
      <c r="K100" s="14"/>
    </row>
    <row r="101" spans="1:11" ht="12.75">
      <c r="A101" t="s">
        <v>4</v>
      </c>
      <c r="B101" s="3">
        <f>20740.54</f>
        <v>20740.54</v>
      </c>
      <c r="C101" s="3">
        <f>1726650.35</f>
        <v>1726650.35</v>
      </c>
      <c r="D101" s="10">
        <f t="shared" si="3"/>
        <v>1747390.8900000001</v>
      </c>
      <c r="E101" s="14" t="s">
        <v>76</v>
      </c>
      <c r="F101" s="63"/>
      <c r="G101" s="63"/>
      <c r="H101" s="14"/>
      <c r="I101" s="14"/>
      <c r="J101" s="14"/>
      <c r="K101" s="14"/>
    </row>
    <row r="102" spans="1:11" ht="13.5" thickBot="1">
      <c r="A102" t="s">
        <v>70</v>
      </c>
      <c r="B102" s="8">
        <f>SUM(B98:B101)</f>
        <v>-3893851.2800000003</v>
      </c>
      <c r="C102" s="8">
        <f>SUM(C98:C101)</f>
        <v>-93759.42999999993</v>
      </c>
      <c r="D102" s="8">
        <f>SUM(D98:D101)</f>
        <v>-3987610.7099999995</v>
      </c>
      <c r="E102" s="14"/>
      <c r="F102" s="63"/>
      <c r="G102" s="63"/>
      <c r="H102" s="14"/>
      <c r="I102" s="14"/>
      <c r="J102" s="14"/>
      <c r="K102" s="14"/>
    </row>
    <row r="103" spans="2:11" ht="13.5" thickTop="1">
      <c r="B103" s="63"/>
      <c r="C103" s="63"/>
      <c r="D103" s="63">
        <f>B102+C102-D102</f>
        <v>0</v>
      </c>
      <c r="E103" s="14"/>
      <c r="F103" s="63"/>
      <c r="G103" s="63"/>
      <c r="H103" s="14"/>
      <c r="I103" s="14"/>
      <c r="J103" s="14"/>
      <c r="K103" s="14"/>
    </row>
  </sheetData>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xl/worksheets/sheet8.xml><?xml version="1.0" encoding="utf-8"?>
<worksheet xmlns="http://schemas.openxmlformats.org/spreadsheetml/2006/main" xmlns:r="http://schemas.openxmlformats.org/officeDocument/2006/relationships">
  <dimension ref="A1:K699"/>
  <sheetViews>
    <sheetView workbookViewId="0" topLeftCell="A1">
      <pane xSplit="2" ySplit="8" topLeftCell="E221" activePane="bottomRight" state="frozen"/>
      <selection pane="topLeft" activeCell="A1" sqref="A1"/>
      <selection pane="topRight" activeCell="C1" sqref="C1"/>
      <selection pane="bottomLeft" activeCell="A9" sqref="A9"/>
      <selection pane="bottomRight" activeCell="E229" sqref="E229"/>
    </sheetView>
  </sheetViews>
  <sheetFormatPr defaultColWidth="9.140625" defaultRowHeight="12.75"/>
  <cols>
    <col min="1" max="1" width="30.7109375" style="0" customWidth="1"/>
    <col min="2" max="2" width="10.8515625" style="0" customWidth="1"/>
    <col min="3" max="3" width="17.57421875" style="42" customWidth="1"/>
    <col min="4" max="4" width="19.140625" style="0" customWidth="1"/>
    <col min="5" max="5" width="17.421875" style="0" customWidth="1"/>
    <col min="6" max="6" width="16.421875" style="0" customWidth="1"/>
    <col min="7" max="7" width="5.7109375" style="0" customWidth="1"/>
    <col min="8" max="8" width="14.28125" style="18" customWidth="1"/>
    <col min="9" max="9" width="4.28125" style="0" customWidth="1"/>
    <col min="10" max="10" width="17.28125" style="2" customWidth="1"/>
    <col min="11" max="11" width="12.00390625" style="0" customWidth="1"/>
  </cols>
  <sheetData>
    <row r="1" spans="1:10" s="96" customFormat="1" ht="15.75" customHeight="1">
      <c r="A1" s="95" t="s">
        <v>55</v>
      </c>
      <c r="C1" s="97"/>
      <c r="F1" s="98"/>
      <c r="G1" s="99"/>
      <c r="H1" s="97"/>
      <c r="I1" s="100"/>
      <c r="J1" s="101"/>
    </row>
    <row r="2" spans="1:10" s="96" customFormat="1" ht="15.75" customHeight="1">
      <c r="A2" s="95"/>
      <c r="C2" s="97"/>
      <c r="F2" s="98"/>
      <c r="G2" s="99"/>
      <c r="H2" s="97"/>
      <c r="I2" s="100"/>
      <c r="J2" s="101"/>
    </row>
    <row r="3" spans="1:10" s="96" customFormat="1" ht="15.75" customHeight="1">
      <c r="A3" s="95" t="s">
        <v>324</v>
      </c>
      <c r="C3" s="97"/>
      <c r="F3" s="98"/>
      <c r="G3" s="99"/>
      <c r="H3" s="97"/>
      <c r="I3" s="100"/>
      <c r="J3" s="101"/>
    </row>
    <row r="4" spans="1:10" s="96" customFormat="1" ht="15.75" customHeight="1">
      <c r="A4" s="95"/>
      <c r="C4" s="97"/>
      <c r="F4" s="98"/>
      <c r="G4" s="99"/>
      <c r="H4" s="97"/>
      <c r="I4" s="100"/>
      <c r="J4" s="102"/>
    </row>
    <row r="5" spans="3:10" s="96" customFormat="1" ht="15.75" customHeight="1" thickBot="1">
      <c r="C5" s="97"/>
      <c r="F5" s="98"/>
      <c r="G5" s="99"/>
      <c r="H5" s="97"/>
      <c r="I5" s="100"/>
      <c r="J5" s="101"/>
    </row>
    <row r="6" spans="3:10" s="96" customFormat="1" ht="15.75" customHeight="1">
      <c r="C6" s="103" t="s">
        <v>56</v>
      </c>
      <c r="D6" s="104" t="s">
        <v>23</v>
      </c>
      <c r="E6" s="104" t="s">
        <v>22</v>
      </c>
      <c r="F6" s="104" t="s">
        <v>53</v>
      </c>
      <c r="G6" s="100"/>
      <c r="H6" s="100" t="s">
        <v>238</v>
      </c>
      <c r="I6" s="100"/>
      <c r="J6" s="105" t="s">
        <v>239</v>
      </c>
    </row>
    <row r="7" spans="3:10" s="96" customFormat="1" ht="15.75" customHeight="1">
      <c r="C7" s="106" t="s">
        <v>1</v>
      </c>
      <c r="D7" s="107" t="s">
        <v>1</v>
      </c>
      <c r="E7" s="107" t="s">
        <v>1</v>
      </c>
      <c r="F7" s="108" t="s">
        <v>1</v>
      </c>
      <c r="G7" s="99"/>
      <c r="H7" s="100" t="s">
        <v>1</v>
      </c>
      <c r="I7" s="100"/>
      <c r="J7" s="109" t="s">
        <v>1</v>
      </c>
    </row>
    <row r="8" spans="3:10" s="96" customFormat="1" ht="15.75" customHeight="1">
      <c r="C8" s="106"/>
      <c r="D8" s="107"/>
      <c r="E8" s="107"/>
      <c r="F8" s="108"/>
      <c r="G8" s="99"/>
      <c r="H8" s="106"/>
      <c r="I8" s="100"/>
      <c r="J8" s="109"/>
    </row>
    <row r="9" spans="1:10" s="96" customFormat="1" ht="15.75" customHeight="1">
      <c r="A9" s="110" t="s">
        <v>325</v>
      </c>
      <c r="C9" s="111"/>
      <c r="D9" s="101"/>
      <c r="E9" s="101"/>
      <c r="F9" s="98"/>
      <c r="G9" s="99"/>
      <c r="H9" s="97"/>
      <c r="I9" s="100"/>
      <c r="J9" s="112"/>
    </row>
    <row r="10" spans="1:10" s="96" customFormat="1" ht="15.75" customHeight="1">
      <c r="A10" s="101"/>
      <c r="C10" s="111"/>
      <c r="D10" s="101"/>
      <c r="E10" s="101"/>
      <c r="F10" s="98"/>
      <c r="G10" s="99"/>
      <c r="H10" s="97"/>
      <c r="I10" s="100"/>
      <c r="J10" s="112"/>
    </row>
    <row r="11" spans="1:11" s="96" customFormat="1" ht="15.75" customHeight="1">
      <c r="A11" s="101" t="s">
        <v>240</v>
      </c>
      <c r="C11" s="97"/>
      <c r="D11" s="97"/>
      <c r="E11" s="97"/>
      <c r="F11" s="113"/>
      <c r="G11" s="100"/>
      <c r="H11" s="97"/>
      <c r="I11" s="100"/>
      <c r="J11" s="112"/>
      <c r="K11" s="97"/>
    </row>
    <row r="12" spans="1:11" s="96" customFormat="1" ht="15.75" customHeight="1">
      <c r="A12" s="96" t="s">
        <v>241</v>
      </c>
      <c r="C12" s="97">
        <v>645000</v>
      </c>
      <c r="D12" s="97">
        <v>0</v>
      </c>
      <c r="E12" s="97">
        <v>0</v>
      </c>
      <c r="F12" s="113">
        <f>SUM(C12:E12)</f>
        <v>645000</v>
      </c>
      <c r="G12" s="100"/>
      <c r="H12" s="106"/>
      <c r="I12" s="100"/>
      <c r="J12" s="114">
        <f>SUM(F12:I12)</f>
        <v>645000</v>
      </c>
      <c r="K12" s="97"/>
    </row>
    <row r="13" spans="1:11" s="96" customFormat="1" ht="15.75" customHeight="1">
      <c r="A13" s="96" t="s">
        <v>242</v>
      </c>
      <c r="C13" s="97">
        <v>0</v>
      </c>
      <c r="D13" s="97">
        <v>0</v>
      </c>
      <c r="E13" s="97">
        <v>0</v>
      </c>
      <c r="F13" s="113">
        <f>SUM(C13:E13)</f>
        <v>0</v>
      </c>
      <c r="G13" s="100"/>
      <c r="H13" s="115"/>
      <c r="I13" s="100"/>
      <c r="J13" s="114">
        <f>SUM(F13:I13)</f>
        <v>0</v>
      </c>
      <c r="K13" s="97"/>
    </row>
    <row r="14" spans="1:11" s="96" customFormat="1" ht="15.75" customHeight="1">
      <c r="A14" s="96" t="s">
        <v>243</v>
      </c>
      <c r="C14" s="97">
        <v>0</v>
      </c>
      <c r="D14" s="97">
        <v>0</v>
      </c>
      <c r="E14" s="97">
        <v>0</v>
      </c>
      <c r="F14" s="113">
        <f>SUM(C14:E14)</f>
        <v>0</v>
      </c>
      <c r="G14" s="100"/>
      <c r="H14" s="115"/>
      <c r="I14" s="100"/>
      <c r="J14" s="114">
        <f>SUM(F14:I14)</f>
        <v>0</v>
      </c>
      <c r="K14" s="97"/>
    </row>
    <row r="15" spans="1:11" s="96" customFormat="1" ht="15.75" customHeight="1">
      <c r="A15" s="96" t="s">
        <v>244</v>
      </c>
      <c r="C15" s="97">
        <v>0</v>
      </c>
      <c r="D15" s="97">
        <v>0</v>
      </c>
      <c r="E15" s="97">
        <v>0</v>
      </c>
      <c r="F15" s="116">
        <f>SUM(C15:E15)</f>
        <v>0</v>
      </c>
      <c r="G15" s="100"/>
      <c r="H15" s="115"/>
      <c r="I15" s="100"/>
      <c r="J15" s="114">
        <f>SUM(F15:I15)</f>
        <v>0</v>
      </c>
      <c r="K15" s="97"/>
    </row>
    <row r="16" spans="3:11" s="96" customFormat="1" ht="15.75" customHeight="1">
      <c r="C16" s="117"/>
      <c r="D16" s="117"/>
      <c r="E16" s="117"/>
      <c r="F16" s="118"/>
      <c r="G16" s="100"/>
      <c r="H16" s="115"/>
      <c r="I16" s="100"/>
      <c r="J16" s="119"/>
      <c r="K16" s="97"/>
    </row>
    <row r="17" spans="1:11" s="96" customFormat="1" ht="15.75" customHeight="1">
      <c r="A17" s="96" t="s">
        <v>245</v>
      </c>
      <c r="C17" s="120">
        <f>SUM(C12:C16)</f>
        <v>645000</v>
      </c>
      <c r="D17" s="120">
        <f>SUM(D12:D16)</f>
        <v>0</v>
      </c>
      <c r="E17" s="120">
        <f>SUM(E12:E16)</f>
        <v>0</v>
      </c>
      <c r="F17" s="121">
        <f>SUM(F12:F16)</f>
        <v>645000</v>
      </c>
      <c r="G17" s="100"/>
      <c r="H17" s="115"/>
      <c r="I17" s="100"/>
      <c r="J17" s="122">
        <f>SUM(J12:J16)</f>
        <v>645000</v>
      </c>
      <c r="K17" s="97"/>
    </row>
    <row r="18" spans="3:11" s="96" customFormat="1" ht="15.75" customHeight="1">
      <c r="C18" s="97"/>
      <c r="D18" s="97"/>
      <c r="E18" s="97"/>
      <c r="F18" s="118"/>
      <c r="G18" s="100"/>
      <c r="H18" s="115"/>
      <c r="I18" s="100"/>
      <c r="J18" s="114"/>
      <c r="K18" s="97"/>
    </row>
    <row r="19" spans="1:11" s="96" customFormat="1" ht="15.75" customHeight="1">
      <c r="A19" s="101" t="s">
        <v>246</v>
      </c>
      <c r="C19" s="97"/>
      <c r="D19" s="97"/>
      <c r="E19" s="97"/>
      <c r="F19" s="118"/>
      <c r="G19" s="100"/>
      <c r="H19" s="115"/>
      <c r="I19" s="100"/>
      <c r="J19" s="114"/>
      <c r="K19" s="97"/>
    </row>
    <row r="20" spans="1:11" s="96" customFormat="1" ht="15.75" customHeight="1">
      <c r="A20" s="96" t="s">
        <v>241</v>
      </c>
      <c r="C20" s="97">
        <v>0</v>
      </c>
      <c r="D20" s="97">
        <v>0</v>
      </c>
      <c r="E20" s="97">
        <v>0</v>
      </c>
      <c r="F20" s="113">
        <f>SUM(C20:E20)</f>
        <v>0</v>
      </c>
      <c r="G20" s="100"/>
      <c r="H20" s="115"/>
      <c r="I20" s="100"/>
      <c r="J20" s="114">
        <f>SUM(F20:I20)</f>
        <v>0</v>
      </c>
      <c r="K20" s="97"/>
    </row>
    <row r="21" spans="1:11" s="96" customFormat="1" ht="15.75" customHeight="1">
      <c r="A21" s="96" t="s">
        <v>247</v>
      </c>
      <c r="C21" s="97">
        <v>0</v>
      </c>
      <c r="D21" s="97">
        <v>0</v>
      </c>
      <c r="E21" s="97">
        <v>0</v>
      </c>
      <c r="F21" s="113">
        <f>SUM(C21:E21)</f>
        <v>0</v>
      </c>
      <c r="G21" s="100"/>
      <c r="H21" s="115"/>
      <c r="I21" s="100"/>
      <c r="J21" s="114">
        <f>SUM(F21:I21)</f>
        <v>0</v>
      </c>
      <c r="K21" s="97"/>
    </row>
    <row r="22" spans="1:11" s="96" customFormat="1" ht="15.75" customHeight="1">
      <c r="A22" s="96" t="s">
        <v>248</v>
      </c>
      <c r="C22" s="97">
        <v>0</v>
      </c>
      <c r="D22" s="97">
        <v>0</v>
      </c>
      <c r="E22" s="97">
        <v>0</v>
      </c>
      <c r="F22" s="113">
        <f>SUM(C22:E22)</f>
        <v>0</v>
      </c>
      <c r="G22" s="100"/>
      <c r="H22" s="115"/>
      <c r="I22" s="100"/>
      <c r="J22" s="114">
        <f>SUM(F22:I22)</f>
        <v>0</v>
      </c>
      <c r="K22" s="97"/>
    </row>
    <row r="23" spans="1:11" s="96" customFormat="1" ht="15.75" customHeight="1">
      <c r="A23" s="96" t="s">
        <v>249</v>
      </c>
      <c r="C23" s="97">
        <v>0</v>
      </c>
      <c r="D23" s="97">
        <v>0</v>
      </c>
      <c r="E23" s="97">
        <v>0</v>
      </c>
      <c r="F23" s="116">
        <f>SUM(C23:E23)</f>
        <v>0</v>
      </c>
      <c r="G23" s="100"/>
      <c r="H23" s="115"/>
      <c r="I23" s="100"/>
      <c r="J23" s="114">
        <f>SUM(F23:I23)</f>
        <v>0</v>
      </c>
      <c r="K23" s="97"/>
    </row>
    <row r="24" spans="1:11" ht="15">
      <c r="A24" s="96"/>
      <c r="C24" s="117"/>
      <c r="D24" s="117"/>
      <c r="E24" s="117"/>
      <c r="F24" s="42"/>
      <c r="G24" s="42"/>
      <c r="I24" s="42"/>
      <c r="J24" s="123"/>
      <c r="K24" s="42"/>
    </row>
    <row r="25" spans="1:11" ht="15.75">
      <c r="A25" s="96" t="s">
        <v>245</v>
      </c>
      <c r="C25" s="120">
        <f>SUM(C20:C24)</f>
        <v>0</v>
      </c>
      <c r="D25" s="120">
        <f>SUM(D20:D24)</f>
        <v>0</v>
      </c>
      <c r="E25" s="120">
        <f>SUM(E20:E24)</f>
        <v>0</v>
      </c>
      <c r="F25" s="124">
        <f>SUM(F20:F24)</f>
        <v>0</v>
      </c>
      <c r="G25" s="42"/>
      <c r="I25" s="42"/>
      <c r="J25" s="122">
        <f>SUM(J20:J24)</f>
        <v>0</v>
      </c>
      <c r="K25" s="42"/>
    </row>
    <row r="26" spans="1:11" ht="15">
      <c r="A26" s="96"/>
      <c r="C26" s="97"/>
      <c r="D26" s="97"/>
      <c r="E26" s="97"/>
      <c r="F26" s="125"/>
      <c r="G26" s="42"/>
      <c r="I26" s="42"/>
      <c r="J26" s="126"/>
      <c r="K26" s="42"/>
    </row>
    <row r="27" spans="1:11" ht="15.75">
      <c r="A27" s="101" t="s">
        <v>250</v>
      </c>
      <c r="C27" s="97"/>
      <c r="D27" s="97"/>
      <c r="E27" s="97"/>
      <c r="F27" s="125"/>
      <c r="G27" s="42"/>
      <c r="I27" s="42"/>
      <c r="J27" s="126"/>
      <c r="K27" s="42"/>
    </row>
    <row r="28" spans="1:11" ht="16.5" thickBot="1">
      <c r="A28" s="127">
        <v>2004</v>
      </c>
      <c r="C28" s="128">
        <f>C17-C25</f>
        <v>645000</v>
      </c>
      <c r="D28" s="128">
        <f>D17-D25</f>
        <v>0</v>
      </c>
      <c r="E28" s="128">
        <f>E17-E25</f>
        <v>0</v>
      </c>
      <c r="F28" s="129">
        <f>SUM(C28:E28)</f>
        <v>645000</v>
      </c>
      <c r="G28" s="42"/>
      <c r="I28" s="42"/>
      <c r="J28" s="130">
        <f>SUM(F28:I28)</f>
        <v>645000</v>
      </c>
      <c r="K28" s="42"/>
    </row>
    <row r="29" spans="1:11" ht="15.75" thickTop="1">
      <c r="A29" s="131"/>
      <c r="C29" s="97"/>
      <c r="D29" s="97"/>
      <c r="E29" s="97"/>
      <c r="F29" s="125"/>
      <c r="G29" s="42"/>
      <c r="I29" s="42"/>
      <c r="J29" s="126"/>
      <c r="K29" s="42"/>
    </row>
    <row r="30" spans="1:11" ht="16.5" thickBot="1">
      <c r="A30" s="127">
        <v>2003</v>
      </c>
      <c r="C30" s="128">
        <f>+C12-C20</f>
        <v>645000</v>
      </c>
      <c r="D30" s="128">
        <f>+D12-D20</f>
        <v>0</v>
      </c>
      <c r="E30" s="128">
        <f>+E12-E20</f>
        <v>0</v>
      </c>
      <c r="F30" s="129">
        <f>SUM(C30:E30)</f>
        <v>645000</v>
      </c>
      <c r="G30" s="42"/>
      <c r="I30" s="42"/>
      <c r="J30" s="130">
        <f>SUM(F30:I30)</f>
        <v>645000</v>
      </c>
      <c r="K30" s="42"/>
    </row>
    <row r="31" spans="4:10" ht="15.75" thickTop="1">
      <c r="D31" s="42"/>
      <c r="E31" s="42"/>
      <c r="F31" s="132"/>
      <c r="J31" s="126"/>
    </row>
    <row r="32" spans="1:10" ht="15">
      <c r="A32" s="96" t="s">
        <v>251</v>
      </c>
      <c r="F32" s="132"/>
      <c r="J32" s="126"/>
    </row>
    <row r="33" spans="1:10" s="96" customFormat="1" ht="16.5" thickBot="1">
      <c r="A33" s="96" t="s">
        <v>326</v>
      </c>
      <c r="C33" s="128">
        <v>0</v>
      </c>
      <c r="D33" s="128">
        <v>0</v>
      </c>
      <c r="E33" s="128">
        <v>0</v>
      </c>
      <c r="F33" s="129">
        <f>SUM(C33:E33)</f>
        <v>0</v>
      </c>
      <c r="H33" s="97"/>
      <c r="J33" s="130">
        <f>SUM(F33:I33)</f>
        <v>0</v>
      </c>
    </row>
    <row r="34" spans="1:10" ht="16.5" thickBot="1" thickTop="1">
      <c r="A34" s="96"/>
      <c r="F34" s="132"/>
      <c r="J34" s="133"/>
    </row>
    <row r="36" spans="1:10" ht="15.75">
      <c r="A36" s="110" t="s">
        <v>327</v>
      </c>
      <c r="B36" s="96"/>
      <c r="C36" s="111"/>
      <c r="D36" s="101"/>
      <c r="E36" s="101"/>
      <c r="F36" s="98"/>
      <c r="G36" s="99"/>
      <c r="H36" s="97"/>
      <c r="I36" s="100"/>
      <c r="J36" s="112"/>
    </row>
    <row r="37" spans="1:10" ht="15.75">
      <c r="A37" s="101"/>
      <c r="B37" s="96"/>
      <c r="C37" s="111"/>
      <c r="D37" s="101"/>
      <c r="E37" s="101"/>
      <c r="F37" s="98"/>
      <c r="G37" s="99"/>
      <c r="H37" s="97"/>
      <c r="I37" s="100"/>
      <c r="J37" s="112"/>
    </row>
    <row r="38" spans="1:10" ht="15.75">
      <c r="A38" s="101" t="s">
        <v>240</v>
      </c>
      <c r="B38" s="96"/>
      <c r="C38" s="97"/>
      <c r="D38" s="97"/>
      <c r="E38" s="97"/>
      <c r="F38" s="113"/>
      <c r="G38" s="100"/>
      <c r="H38" s="97"/>
      <c r="I38" s="100"/>
      <c r="J38" s="112"/>
    </row>
    <row r="39" spans="1:10" ht="15.75">
      <c r="A39" s="96" t="s">
        <v>241</v>
      </c>
      <c r="B39" s="96"/>
      <c r="C39" s="97">
        <v>425000</v>
      </c>
      <c r="D39" s="97">
        <v>0</v>
      </c>
      <c r="E39" s="97">
        <v>0</v>
      </c>
      <c r="F39" s="113">
        <f>SUM(C39:E39)</f>
        <v>425000</v>
      </c>
      <c r="G39" s="100"/>
      <c r="H39" s="106"/>
      <c r="I39" s="100"/>
      <c r="J39" s="114">
        <f>SUM(F39:I39)</f>
        <v>425000</v>
      </c>
    </row>
    <row r="40" spans="1:10" ht="15.75">
      <c r="A40" s="96" t="s">
        <v>242</v>
      </c>
      <c r="B40" s="96"/>
      <c r="C40" s="97">
        <v>0</v>
      </c>
      <c r="D40" s="97">
        <v>0</v>
      </c>
      <c r="E40" s="97">
        <v>0</v>
      </c>
      <c r="F40" s="113">
        <f>SUM(C40:E40)</f>
        <v>0</v>
      </c>
      <c r="G40" s="100"/>
      <c r="H40" s="115"/>
      <c r="I40" s="100"/>
      <c r="J40" s="114">
        <f>SUM(F40:I40)</f>
        <v>0</v>
      </c>
    </row>
    <row r="41" spans="1:10" ht="15.75">
      <c r="A41" s="96" t="s">
        <v>243</v>
      </c>
      <c r="B41" s="96"/>
      <c r="C41" s="97">
        <v>0</v>
      </c>
      <c r="D41" s="97">
        <v>0</v>
      </c>
      <c r="E41" s="97">
        <v>0</v>
      </c>
      <c r="F41" s="113">
        <f>SUM(C41:E41)</f>
        <v>0</v>
      </c>
      <c r="G41" s="100"/>
      <c r="H41" s="115"/>
      <c r="I41" s="100"/>
      <c r="J41" s="114">
        <f>SUM(F41:I41)</f>
        <v>0</v>
      </c>
    </row>
    <row r="42" spans="1:10" ht="15.75">
      <c r="A42" s="96" t="s">
        <v>244</v>
      </c>
      <c r="B42" s="96"/>
      <c r="C42" s="97">
        <v>0</v>
      </c>
      <c r="D42" s="97">
        <v>0</v>
      </c>
      <c r="E42" s="97">
        <v>0</v>
      </c>
      <c r="F42" s="116">
        <f>SUM(C42:E42)</f>
        <v>0</v>
      </c>
      <c r="G42" s="100"/>
      <c r="H42" s="115"/>
      <c r="I42" s="100"/>
      <c r="J42" s="114">
        <f>SUM(F42:I42)</f>
        <v>0</v>
      </c>
    </row>
    <row r="43" spans="1:10" ht="15.75">
      <c r="A43" s="96"/>
      <c r="B43" s="96"/>
      <c r="C43" s="117"/>
      <c r="D43" s="117"/>
      <c r="E43" s="117"/>
      <c r="F43" s="118"/>
      <c r="G43" s="100"/>
      <c r="H43" s="115"/>
      <c r="I43" s="100"/>
      <c r="J43" s="119"/>
    </row>
    <row r="44" spans="1:10" ht="15.75">
      <c r="A44" s="96" t="s">
        <v>245</v>
      </c>
      <c r="B44" s="96"/>
      <c r="C44" s="120">
        <f>SUM(C39:C43)</f>
        <v>425000</v>
      </c>
      <c r="D44" s="120">
        <f>SUM(D39:D43)</f>
        <v>0</v>
      </c>
      <c r="E44" s="120">
        <f>SUM(E39:E43)</f>
        <v>0</v>
      </c>
      <c r="F44" s="121">
        <f>SUM(F39:F43)</f>
        <v>425000</v>
      </c>
      <c r="G44" s="100"/>
      <c r="H44" s="115"/>
      <c r="I44" s="100"/>
      <c r="J44" s="122">
        <f>SUM(J39:J43)</f>
        <v>425000</v>
      </c>
    </row>
    <row r="45" spans="1:10" ht="15.75">
      <c r="A45" s="96"/>
      <c r="B45" s="96"/>
      <c r="C45" s="97"/>
      <c r="D45" s="97"/>
      <c r="E45" s="97"/>
      <c r="F45" s="118"/>
      <c r="G45" s="100"/>
      <c r="H45" s="115"/>
      <c r="I45" s="100"/>
      <c r="J45" s="114"/>
    </row>
    <row r="46" spans="1:10" s="96" customFormat="1" ht="15.75" customHeight="1">
      <c r="A46" s="101" t="s">
        <v>246</v>
      </c>
      <c r="C46" s="97"/>
      <c r="D46" s="97"/>
      <c r="E46" s="97"/>
      <c r="F46" s="118"/>
      <c r="G46" s="100"/>
      <c r="H46" s="115"/>
      <c r="I46" s="100"/>
      <c r="J46" s="114"/>
    </row>
    <row r="47" spans="1:10" s="96" customFormat="1" ht="15.75" customHeight="1">
      <c r="A47" s="96" t="s">
        <v>241</v>
      </c>
      <c r="C47" s="97">
        <v>8500</v>
      </c>
      <c r="D47" s="97">
        <v>0</v>
      </c>
      <c r="E47" s="97">
        <v>0</v>
      </c>
      <c r="F47" s="113">
        <f>SUM(C47:E47)</f>
        <v>8500</v>
      </c>
      <c r="G47" s="100"/>
      <c r="H47" s="115"/>
      <c r="I47" s="100"/>
      <c r="J47" s="114">
        <f>SUM(F47:I47)</f>
        <v>8500</v>
      </c>
    </row>
    <row r="48" spans="1:11" s="96" customFormat="1" ht="15.75" customHeight="1">
      <c r="A48" s="96" t="s">
        <v>247</v>
      </c>
      <c r="C48" s="97">
        <v>8500</v>
      </c>
      <c r="D48" s="97">
        <v>0</v>
      </c>
      <c r="E48" s="97">
        <v>0</v>
      </c>
      <c r="F48" s="113">
        <f>SUM(C48:E48)</f>
        <v>8500</v>
      </c>
      <c r="G48" s="100"/>
      <c r="H48" s="115"/>
      <c r="I48" s="100"/>
      <c r="J48" s="114">
        <f>SUM(F48:I48)</f>
        <v>8500</v>
      </c>
      <c r="K48" s="97"/>
    </row>
    <row r="49" spans="1:11" s="96" customFormat="1" ht="15.75" customHeight="1">
      <c r="A49" s="96" t="s">
        <v>248</v>
      </c>
      <c r="C49" s="97">
        <v>0</v>
      </c>
      <c r="D49" s="97">
        <v>0</v>
      </c>
      <c r="E49" s="97">
        <v>0</v>
      </c>
      <c r="F49" s="113">
        <f>SUM(C49:E49)</f>
        <v>0</v>
      </c>
      <c r="G49" s="100"/>
      <c r="H49" s="115"/>
      <c r="I49" s="100"/>
      <c r="J49" s="114">
        <f>SUM(F49:I49)</f>
        <v>0</v>
      </c>
      <c r="K49" s="97"/>
    </row>
    <row r="50" spans="1:11" s="96" customFormat="1" ht="15.75" customHeight="1">
      <c r="A50" s="96" t="s">
        <v>249</v>
      </c>
      <c r="C50" s="97">
        <v>0</v>
      </c>
      <c r="D50" s="97">
        <v>0</v>
      </c>
      <c r="E50" s="97">
        <v>0</v>
      </c>
      <c r="F50" s="116">
        <f>SUM(C50:E50)</f>
        <v>0</v>
      </c>
      <c r="G50" s="100"/>
      <c r="H50" s="115"/>
      <c r="I50" s="100"/>
      <c r="J50" s="114">
        <f>SUM(F50:I50)</f>
        <v>0</v>
      </c>
      <c r="K50" s="97"/>
    </row>
    <row r="51" spans="2:11" s="96" customFormat="1" ht="15.75" customHeight="1">
      <c r="B51"/>
      <c r="C51" s="117"/>
      <c r="D51" s="117"/>
      <c r="E51" s="117"/>
      <c r="F51" s="42"/>
      <c r="G51" s="42"/>
      <c r="H51" s="18"/>
      <c r="I51" s="42"/>
      <c r="J51" s="123"/>
      <c r="K51" s="97"/>
    </row>
    <row r="52" spans="1:11" s="96" customFormat="1" ht="15.75" customHeight="1">
      <c r="A52" s="96" t="s">
        <v>245</v>
      </c>
      <c r="B52"/>
      <c r="C52" s="120">
        <f>SUM(C47:C51)</f>
        <v>17000</v>
      </c>
      <c r="D52" s="120">
        <f>SUM(D47:D51)</f>
        <v>0</v>
      </c>
      <c r="E52" s="120">
        <f>SUM(E47:E51)</f>
        <v>0</v>
      </c>
      <c r="F52" s="124">
        <f>SUM(F47:F51)</f>
        <v>17000</v>
      </c>
      <c r="G52" s="42"/>
      <c r="H52" s="18"/>
      <c r="I52" s="42"/>
      <c r="J52" s="122">
        <f>SUM(J47:J51)</f>
        <v>17000</v>
      </c>
      <c r="K52" s="97"/>
    </row>
    <row r="53" spans="2:11" s="96" customFormat="1" ht="15.75" customHeight="1">
      <c r="B53"/>
      <c r="C53" s="97"/>
      <c r="D53" s="97"/>
      <c r="E53" s="97"/>
      <c r="F53" s="125"/>
      <c r="G53" s="42"/>
      <c r="H53" s="18"/>
      <c r="I53" s="42"/>
      <c r="J53" s="126"/>
      <c r="K53" s="97"/>
    </row>
    <row r="54" spans="1:11" s="96" customFormat="1" ht="15.75" customHeight="1">
      <c r="A54" s="101" t="s">
        <v>250</v>
      </c>
      <c r="B54"/>
      <c r="C54" s="97"/>
      <c r="D54" s="97"/>
      <c r="E54" s="97"/>
      <c r="F54" s="125"/>
      <c r="G54" s="42"/>
      <c r="H54" s="18"/>
      <c r="I54" s="42"/>
      <c r="J54" s="126"/>
      <c r="K54" s="97"/>
    </row>
    <row r="55" spans="1:11" s="96" customFormat="1" ht="15.75" customHeight="1" thickBot="1">
      <c r="A55" s="127">
        <v>2004</v>
      </c>
      <c r="B55"/>
      <c r="C55" s="128">
        <f>C44-C52</f>
        <v>408000</v>
      </c>
      <c r="D55" s="128">
        <f>D44-D52</f>
        <v>0</v>
      </c>
      <c r="E55" s="128">
        <f>E44-E52</f>
        <v>0</v>
      </c>
      <c r="F55" s="129">
        <f>SUM(C55:E55)</f>
        <v>408000</v>
      </c>
      <c r="G55" s="42"/>
      <c r="H55" s="18"/>
      <c r="I55" s="42"/>
      <c r="J55" s="130">
        <f>SUM(F55:I55)</f>
        <v>408000</v>
      </c>
      <c r="K55" s="97"/>
    </row>
    <row r="56" spans="1:11" s="96" customFormat="1" ht="15.75" customHeight="1" thickTop="1">
      <c r="A56" s="131"/>
      <c r="B56"/>
      <c r="C56" s="97"/>
      <c r="D56" s="97"/>
      <c r="E56" s="97"/>
      <c r="F56" s="125"/>
      <c r="G56" s="42"/>
      <c r="H56" s="18"/>
      <c r="I56" s="42"/>
      <c r="J56" s="126"/>
      <c r="K56" s="97"/>
    </row>
    <row r="57" spans="1:11" s="96" customFormat="1" ht="15.75" customHeight="1" thickBot="1">
      <c r="A57" s="127">
        <v>2003</v>
      </c>
      <c r="B57"/>
      <c r="C57" s="128">
        <f>+C39-C47</f>
        <v>416500</v>
      </c>
      <c r="D57" s="128">
        <f>+D39-D47</f>
        <v>0</v>
      </c>
      <c r="E57" s="128">
        <f>+E39-E47</f>
        <v>0</v>
      </c>
      <c r="F57" s="129">
        <f>SUM(C57:E57)</f>
        <v>416500</v>
      </c>
      <c r="G57" s="42"/>
      <c r="H57" s="18"/>
      <c r="I57" s="42"/>
      <c r="J57" s="130">
        <f>SUM(F57:I57)</f>
        <v>416500</v>
      </c>
      <c r="K57" s="97"/>
    </row>
    <row r="58" spans="1:11" s="96" customFormat="1" ht="15.75" customHeight="1" thickTop="1">
      <c r="A58"/>
      <c r="B58"/>
      <c r="C58" s="42"/>
      <c r="D58" s="42"/>
      <c r="E58" s="42"/>
      <c r="F58" s="132"/>
      <c r="G58"/>
      <c r="H58" s="18"/>
      <c r="I58"/>
      <c r="J58" s="126"/>
      <c r="K58" s="97"/>
    </row>
    <row r="59" spans="1:11" s="96" customFormat="1" ht="15.75" customHeight="1">
      <c r="A59" s="96" t="s">
        <v>251</v>
      </c>
      <c r="B59"/>
      <c r="C59" s="42"/>
      <c r="D59"/>
      <c r="E59"/>
      <c r="F59" s="132"/>
      <c r="G59"/>
      <c r="H59" s="18"/>
      <c r="I59"/>
      <c r="J59" s="126"/>
      <c r="K59" s="97"/>
    </row>
    <row r="60" spans="1:11" s="96" customFormat="1" ht="15.75" customHeight="1" thickBot="1">
      <c r="A60" s="96" t="s">
        <v>326</v>
      </c>
      <c r="C60" s="128">
        <v>8500</v>
      </c>
      <c r="D60" s="128">
        <v>0</v>
      </c>
      <c r="E60" s="128">
        <v>0</v>
      </c>
      <c r="F60" s="129">
        <f>SUM(C60:E60)</f>
        <v>8500</v>
      </c>
      <c r="H60" s="97"/>
      <c r="J60" s="130">
        <f>SUM(F60:I60)</f>
        <v>8500</v>
      </c>
      <c r="K60" s="97"/>
    </row>
    <row r="61" spans="2:11" s="96" customFormat="1" ht="15.75" customHeight="1" thickBot="1" thickTop="1">
      <c r="B61"/>
      <c r="C61" s="42"/>
      <c r="D61"/>
      <c r="E61"/>
      <c r="F61" s="132"/>
      <c r="G61"/>
      <c r="H61" s="18"/>
      <c r="I61"/>
      <c r="J61" s="133"/>
      <c r="K61" s="97"/>
    </row>
    <row r="62" spans="1:11" s="96" customFormat="1" ht="15.75" customHeight="1">
      <c r="A62"/>
      <c r="B62"/>
      <c r="C62" s="42"/>
      <c r="D62"/>
      <c r="E62"/>
      <c r="F62"/>
      <c r="G62"/>
      <c r="H62" s="18"/>
      <c r="I62"/>
      <c r="J62" s="2"/>
      <c r="K62" s="97"/>
    </row>
    <row r="63" spans="1:10" ht="15.75">
      <c r="A63" s="110" t="s">
        <v>328</v>
      </c>
      <c r="B63" s="96"/>
      <c r="C63" s="111"/>
      <c r="D63" s="101"/>
      <c r="E63" s="101"/>
      <c r="F63" s="98"/>
      <c r="G63" s="99"/>
      <c r="H63" s="97"/>
      <c r="I63" s="100"/>
      <c r="J63" s="134"/>
    </row>
    <row r="64" spans="1:10" ht="16.5" thickBot="1">
      <c r="A64" s="101"/>
      <c r="B64" s="96"/>
      <c r="C64" s="111"/>
      <c r="D64" s="101"/>
      <c r="E64" s="101"/>
      <c r="F64" s="98"/>
      <c r="G64" s="99"/>
      <c r="H64" s="97"/>
      <c r="I64" s="100"/>
      <c r="J64" s="134"/>
    </row>
    <row r="65" spans="1:10" s="96" customFormat="1" ht="15.75">
      <c r="A65" s="101" t="s">
        <v>240</v>
      </c>
      <c r="C65" s="97"/>
      <c r="D65" s="97"/>
      <c r="E65" s="97"/>
      <c r="F65" s="113"/>
      <c r="G65" s="100"/>
      <c r="H65" s="97"/>
      <c r="I65" s="100"/>
      <c r="J65" s="135"/>
    </row>
    <row r="66" spans="1:10" ht="15.75">
      <c r="A66" s="96" t="s">
        <v>241</v>
      </c>
      <c r="B66" s="96"/>
      <c r="C66" s="97">
        <v>35227</v>
      </c>
      <c r="D66" s="97">
        <v>0</v>
      </c>
      <c r="E66" s="97">
        <v>0</v>
      </c>
      <c r="F66" s="113">
        <f>SUM(C66:E66)</f>
        <v>35227</v>
      </c>
      <c r="G66" s="136"/>
      <c r="H66" s="181"/>
      <c r="I66" s="100"/>
      <c r="J66" s="114">
        <f>SUM(F66:I66)</f>
        <v>35227</v>
      </c>
    </row>
    <row r="67" spans="1:10" s="96" customFormat="1" ht="15.75" customHeight="1">
      <c r="A67" s="96" t="s">
        <v>242</v>
      </c>
      <c r="C67" s="97">
        <v>62652.2</v>
      </c>
      <c r="D67" s="97">
        <v>0</v>
      </c>
      <c r="E67" s="97">
        <v>0</v>
      </c>
      <c r="F67" s="113">
        <f>SUM(C67:E67)</f>
        <v>62652.2</v>
      </c>
      <c r="G67" s="100"/>
      <c r="H67" s="118"/>
      <c r="I67" s="100"/>
      <c r="J67" s="114">
        <f>SUM(F67:I67)</f>
        <v>62652.2</v>
      </c>
    </row>
    <row r="68" spans="1:10" s="96" customFormat="1" ht="15.75" customHeight="1">
      <c r="A68" s="96" t="s">
        <v>252</v>
      </c>
      <c r="C68" s="97"/>
      <c r="D68" s="97"/>
      <c r="E68" s="97"/>
      <c r="F68" s="113"/>
      <c r="G68" s="100"/>
      <c r="H68" s="118"/>
      <c r="I68" s="100"/>
      <c r="J68" s="114"/>
    </row>
    <row r="69" spans="1:11" s="96" customFormat="1" ht="15.75" customHeight="1">
      <c r="A69" s="96" t="s">
        <v>253</v>
      </c>
      <c r="C69" s="97">
        <v>0</v>
      </c>
      <c r="D69" s="97">
        <v>0</v>
      </c>
      <c r="E69" s="97">
        <v>0</v>
      </c>
      <c r="F69" s="113">
        <f>SUM(C69:E69)</f>
        <v>0</v>
      </c>
      <c r="G69" s="100"/>
      <c r="H69" s="118"/>
      <c r="I69" s="100"/>
      <c r="J69" s="114">
        <f>SUM(F69:I69)</f>
        <v>0</v>
      </c>
      <c r="K69" s="97"/>
    </row>
    <row r="70" spans="1:11" s="96" customFormat="1" ht="15.75" customHeight="1">
      <c r="A70" s="96" t="s">
        <v>243</v>
      </c>
      <c r="C70" s="97">
        <v>0</v>
      </c>
      <c r="D70" s="97">
        <v>0</v>
      </c>
      <c r="E70" s="97">
        <v>0</v>
      </c>
      <c r="F70" s="113">
        <f>SUM(C70:E70)</f>
        <v>0</v>
      </c>
      <c r="G70" s="100"/>
      <c r="H70" s="118"/>
      <c r="I70" s="100"/>
      <c r="J70" s="114">
        <f>SUM(F70:I70)</f>
        <v>0</v>
      </c>
      <c r="K70" s="97"/>
    </row>
    <row r="71" spans="1:11" s="96" customFormat="1" ht="15.75" customHeight="1">
      <c r="A71" s="96" t="s">
        <v>249</v>
      </c>
      <c r="C71" s="97">
        <v>0</v>
      </c>
      <c r="D71" s="97">
        <v>0</v>
      </c>
      <c r="E71" s="97">
        <v>0</v>
      </c>
      <c r="F71" s="116">
        <f>SUM(C71:E71)</f>
        <v>0</v>
      </c>
      <c r="G71" s="100"/>
      <c r="H71" s="118"/>
      <c r="I71" s="100"/>
      <c r="J71" s="114">
        <f>SUM(F71:I71)</f>
        <v>0</v>
      </c>
      <c r="K71" s="97"/>
    </row>
    <row r="72" spans="3:11" s="96" customFormat="1" ht="15.75" customHeight="1">
      <c r="C72" s="117"/>
      <c r="D72" s="117"/>
      <c r="E72" s="117"/>
      <c r="F72" s="118"/>
      <c r="G72" s="100"/>
      <c r="H72" s="118"/>
      <c r="I72" s="100"/>
      <c r="J72" s="119"/>
      <c r="K72" s="97"/>
    </row>
    <row r="73" spans="1:11" s="96" customFormat="1" ht="15.75" customHeight="1">
      <c r="A73" s="96" t="s">
        <v>245</v>
      </c>
      <c r="C73" s="120">
        <f>SUM(C66:C72)</f>
        <v>97879.2</v>
      </c>
      <c r="D73" s="120">
        <f>SUM(D66:D72)</f>
        <v>0</v>
      </c>
      <c r="E73" s="137">
        <f>SUM(E66:E72)</f>
        <v>0</v>
      </c>
      <c r="F73" s="121">
        <f>SUM(F66:F72)</f>
        <v>97879.2</v>
      </c>
      <c r="G73" s="100"/>
      <c r="H73" s="118"/>
      <c r="I73" s="100"/>
      <c r="J73" s="122">
        <f>SUM(J66:J72)</f>
        <v>97879.2</v>
      </c>
      <c r="K73" s="97"/>
    </row>
    <row r="74" spans="3:11" s="96" customFormat="1" ht="15.75" customHeight="1">
      <c r="C74" s="97"/>
      <c r="D74" s="97"/>
      <c r="E74" s="97"/>
      <c r="F74" s="118"/>
      <c r="G74" s="100"/>
      <c r="H74" s="118"/>
      <c r="I74" s="100"/>
      <c r="J74" s="114"/>
      <c r="K74" s="97"/>
    </row>
    <row r="75" spans="1:11" s="96" customFormat="1" ht="15.75" customHeight="1">
      <c r="A75" s="101" t="s">
        <v>246</v>
      </c>
      <c r="C75" s="97"/>
      <c r="D75" s="97"/>
      <c r="E75" s="97"/>
      <c r="F75" s="118"/>
      <c r="G75" s="100"/>
      <c r="H75" s="118"/>
      <c r="I75" s="100"/>
      <c r="J75" s="114"/>
      <c r="K75" s="97"/>
    </row>
    <row r="76" spans="1:11" s="96" customFormat="1" ht="15.75" customHeight="1">
      <c r="A76" s="96" t="s">
        <v>241</v>
      </c>
      <c r="C76" s="97">
        <v>21315</v>
      </c>
      <c r="D76" s="97">
        <v>0</v>
      </c>
      <c r="E76" s="97">
        <v>0</v>
      </c>
      <c r="F76" s="113">
        <f>SUM(C76:E76)</f>
        <v>21315</v>
      </c>
      <c r="G76" s="136"/>
      <c r="H76" s="118"/>
      <c r="I76" s="100"/>
      <c r="J76" s="114">
        <f>SUM(F76:I76)</f>
        <v>21315</v>
      </c>
      <c r="K76" s="97"/>
    </row>
    <row r="77" spans="1:11" s="96" customFormat="1" ht="15.75" customHeight="1">
      <c r="A77" s="96" t="s">
        <v>247</v>
      </c>
      <c r="C77" s="97">
        <v>7226.11</v>
      </c>
      <c r="D77" s="97">
        <v>0</v>
      </c>
      <c r="E77" s="97">
        <v>0</v>
      </c>
      <c r="F77" s="113">
        <f>SUM(C77:E77)</f>
        <v>7226.11</v>
      </c>
      <c r="G77" s="100"/>
      <c r="H77" s="118"/>
      <c r="I77" s="100"/>
      <c r="J77" s="114">
        <f>SUM(F77:I77)</f>
        <v>7226.11</v>
      </c>
      <c r="K77" s="97"/>
    </row>
    <row r="78" spans="1:11" s="96" customFormat="1" ht="15.75" customHeight="1">
      <c r="A78" s="96" t="s">
        <v>252</v>
      </c>
      <c r="C78" s="97"/>
      <c r="D78" s="97"/>
      <c r="E78" s="97"/>
      <c r="F78" s="113"/>
      <c r="G78" s="100"/>
      <c r="H78" s="118"/>
      <c r="I78" s="100"/>
      <c r="J78" s="114"/>
      <c r="K78" s="97"/>
    </row>
    <row r="79" spans="1:11" s="96" customFormat="1" ht="15.75" customHeight="1">
      <c r="A79" s="96" t="s">
        <v>253</v>
      </c>
      <c r="C79" s="97">
        <v>0</v>
      </c>
      <c r="D79" s="97">
        <v>0</v>
      </c>
      <c r="E79" s="97">
        <v>0</v>
      </c>
      <c r="F79" s="113">
        <f>SUM(C79:E79)</f>
        <v>0</v>
      </c>
      <c r="G79" s="100"/>
      <c r="H79" s="118"/>
      <c r="I79" s="100"/>
      <c r="J79" s="114">
        <f>SUM(F79:I79)</f>
        <v>0</v>
      </c>
      <c r="K79" s="97"/>
    </row>
    <row r="80" spans="1:11" s="96" customFormat="1" ht="15.75" customHeight="1">
      <c r="A80" s="96" t="s">
        <v>248</v>
      </c>
      <c r="C80" s="97">
        <v>0</v>
      </c>
      <c r="D80" s="97">
        <v>0</v>
      </c>
      <c r="E80" s="97">
        <v>0</v>
      </c>
      <c r="F80" s="113">
        <f>SUM(C80:E80)</f>
        <v>0</v>
      </c>
      <c r="G80" s="100"/>
      <c r="H80" s="118"/>
      <c r="I80" s="100"/>
      <c r="J80" s="114">
        <f>SUM(F80:I80)</f>
        <v>0</v>
      </c>
      <c r="K80" s="97"/>
    </row>
    <row r="81" spans="1:11" s="96" customFormat="1" ht="15.75" customHeight="1">
      <c r="A81" s="96" t="s">
        <v>249</v>
      </c>
      <c r="C81" s="97">
        <v>0</v>
      </c>
      <c r="D81" s="97">
        <v>0</v>
      </c>
      <c r="E81" s="97">
        <v>0</v>
      </c>
      <c r="F81" s="116">
        <f>SUM(C81:E81)</f>
        <v>0</v>
      </c>
      <c r="G81" s="100"/>
      <c r="H81" s="118"/>
      <c r="I81" s="100"/>
      <c r="J81" s="114">
        <f>SUM(F81:I81)</f>
        <v>0</v>
      </c>
      <c r="K81" s="97"/>
    </row>
    <row r="82" spans="2:11" s="96" customFormat="1" ht="15.75" customHeight="1">
      <c r="B82"/>
      <c r="C82" s="117"/>
      <c r="D82" s="117"/>
      <c r="E82" s="117"/>
      <c r="F82" s="42"/>
      <c r="G82" s="42"/>
      <c r="H82" s="86"/>
      <c r="I82" s="42"/>
      <c r="J82" s="123"/>
      <c r="K82" s="97"/>
    </row>
    <row r="83" spans="1:11" s="96" customFormat="1" ht="15.75" customHeight="1">
      <c r="A83" s="96" t="s">
        <v>245</v>
      </c>
      <c r="B83"/>
      <c r="C83" s="120">
        <f>SUM(C76:C82)</f>
        <v>28541.11</v>
      </c>
      <c r="D83" s="120">
        <f>SUM(D76:D82)</f>
        <v>0</v>
      </c>
      <c r="E83" s="137">
        <f>SUM(E76:E82)</f>
        <v>0</v>
      </c>
      <c r="F83" s="124">
        <f>SUM(F76:F82)</f>
        <v>28541.11</v>
      </c>
      <c r="G83" s="42"/>
      <c r="H83" s="180"/>
      <c r="I83" s="42"/>
      <c r="J83" s="122">
        <f>SUM(J76:J82)</f>
        <v>28541.11</v>
      </c>
      <c r="K83" s="97"/>
    </row>
    <row r="84" spans="2:11" s="96" customFormat="1" ht="15.75" customHeight="1">
      <c r="B84"/>
      <c r="C84" s="97"/>
      <c r="D84" s="97"/>
      <c r="E84" s="97"/>
      <c r="F84" s="125"/>
      <c r="G84" s="42"/>
      <c r="H84" s="86"/>
      <c r="I84" s="42"/>
      <c r="J84" s="126"/>
      <c r="K84" s="97"/>
    </row>
    <row r="85" spans="1:11" s="96" customFormat="1" ht="15.75" customHeight="1">
      <c r="A85" s="101" t="s">
        <v>250</v>
      </c>
      <c r="B85"/>
      <c r="C85" s="97"/>
      <c r="D85" s="97"/>
      <c r="E85" s="97"/>
      <c r="F85" s="125"/>
      <c r="G85" s="42"/>
      <c r="H85" s="86"/>
      <c r="I85" s="42"/>
      <c r="J85" s="126"/>
      <c r="K85" s="97"/>
    </row>
    <row r="86" spans="1:11" ht="16.5" thickBot="1">
      <c r="A86" s="127">
        <v>2004</v>
      </c>
      <c r="C86" s="128">
        <f>C73-C83</f>
        <v>69338.09</v>
      </c>
      <c r="D86" s="128">
        <f>D73-D83</f>
        <v>0</v>
      </c>
      <c r="E86" s="128">
        <f>E73-E83</f>
        <v>0</v>
      </c>
      <c r="F86" s="129">
        <f>SUM(C86:E86)</f>
        <v>69338.09</v>
      </c>
      <c r="G86" s="136"/>
      <c r="H86" s="180"/>
      <c r="I86" s="42"/>
      <c r="J86" s="130">
        <f>SUM(F86:I86)</f>
        <v>69338.09</v>
      </c>
      <c r="K86" s="42"/>
    </row>
    <row r="87" spans="1:11" ht="15.75" thickTop="1">
      <c r="A87" s="131"/>
      <c r="C87" s="97"/>
      <c r="D87" s="97"/>
      <c r="E87" s="97"/>
      <c r="F87" s="125"/>
      <c r="G87" s="42"/>
      <c r="H87" s="86"/>
      <c r="I87" s="42"/>
      <c r="J87" s="126"/>
      <c r="K87" s="42"/>
    </row>
    <row r="88" spans="1:11" ht="16.5" thickBot="1">
      <c r="A88" s="127">
        <v>2003</v>
      </c>
      <c r="C88" s="128">
        <f>+C66-C76</f>
        <v>13912</v>
      </c>
      <c r="D88" s="128">
        <f>+D66-D76</f>
        <v>0</v>
      </c>
      <c r="E88" s="128">
        <f>+E66-E76</f>
        <v>0</v>
      </c>
      <c r="F88" s="129">
        <f>SUM(C88:E88)</f>
        <v>13912</v>
      </c>
      <c r="G88" s="138"/>
      <c r="H88" s="180"/>
      <c r="I88" s="42"/>
      <c r="J88" s="130">
        <f>SUM(F88:I88)</f>
        <v>13912</v>
      </c>
      <c r="K88" s="42"/>
    </row>
    <row r="89" spans="4:11" ht="15.75" thickTop="1">
      <c r="D89" s="42"/>
      <c r="E89" s="42"/>
      <c r="F89" s="132"/>
      <c r="H89" s="86"/>
      <c r="J89" s="126"/>
      <c r="K89" s="42"/>
    </row>
    <row r="90" spans="1:11" ht="15">
      <c r="A90" s="96" t="s">
        <v>251</v>
      </c>
      <c r="F90" s="132"/>
      <c r="H90" s="86"/>
      <c r="J90" s="126"/>
      <c r="K90" s="42"/>
    </row>
    <row r="91" spans="1:11" ht="16.5" thickBot="1">
      <c r="A91" s="96" t="s">
        <v>326</v>
      </c>
      <c r="B91" s="96"/>
      <c r="C91" s="128">
        <v>4228</v>
      </c>
      <c r="D91" s="128">
        <v>0</v>
      </c>
      <c r="E91" s="128">
        <v>0</v>
      </c>
      <c r="F91" s="129">
        <f>SUM(C91:E91)</f>
        <v>4228</v>
      </c>
      <c r="G91" s="96"/>
      <c r="H91" s="113"/>
      <c r="I91" s="96"/>
      <c r="J91" s="130">
        <f>SUM(F91:I91)</f>
        <v>4228</v>
      </c>
      <c r="K91" s="42"/>
    </row>
    <row r="92" spans="1:11" ht="16.5" thickBot="1" thickTop="1">
      <c r="A92" s="96"/>
      <c r="F92" s="132"/>
      <c r="H92" s="86"/>
      <c r="J92" s="133"/>
      <c r="K92" s="42"/>
    </row>
    <row r="93" spans="1:10" ht="15.75">
      <c r="A93" s="110" t="s">
        <v>329</v>
      </c>
      <c r="B93" s="96"/>
      <c r="C93" s="111"/>
      <c r="D93" s="101"/>
      <c r="E93" s="101"/>
      <c r="F93" s="98"/>
      <c r="G93" s="99"/>
      <c r="H93" s="113"/>
      <c r="I93" s="100"/>
      <c r="J93" s="134"/>
    </row>
    <row r="94" spans="1:10" ht="16.5" thickBot="1">
      <c r="A94" s="101"/>
      <c r="B94" s="96"/>
      <c r="C94" s="111"/>
      <c r="D94" s="101"/>
      <c r="E94" s="101"/>
      <c r="F94" s="98"/>
      <c r="G94" s="99"/>
      <c r="H94" s="113"/>
      <c r="I94" s="100"/>
      <c r="J94" s="134"/>
    </row>
    <row r="95" spans="1:10" s="96" customFormat="1" ht="15.75">
      <c r="A95" s="101" t="s">
        <v>240</v>
      </c>
      <c r="C95" s="97"/>
      <c r="D95" s="97"/>
      <c r="E95" s="97"/>
      <c r="F95" s="113"/>
      <c r="G95" s="100"/>
      <c r="H95" s="113"/>
      <c r="I95" s="100"/>
      <c r="J95" s="135"/>
    </row>
    <row r="96" spans="1:10" ht="15.75">
      <c r="A96" s="96" t="s">
        <v>241</v>
      </c>
      <c r="B96" s="96"/>
      <c r="C96" s="97">
        <v>36299</v>
      </c>
      <c r="D96" s="97">
        <v>0</v>
      </c>
      <c r="E96" s="97">
        <v>0</v>
      </c>
      <c r="F96" s="113">
        <f>SUM(C96:E96)</f>
        <v>36299</v>
      </c>
      <c r="G96" s="100"/>
      <c r="H96" s="181"/>
      <c r="I96" s="100"/>
      <c r="J96" s="114">
        <f>SUM(F96:I96)</f>
        <v>36299</v>
      </c>
    </row>
    <row r="97" spans="1:10" ht="15.75">
      <c r="A97" s="96" t="s">
        <v>242</v>
      </c>
      <c r="B97" s="96"/>
      <c r="C97" s="97">
        <v>0</v>
      </c>
      <c r="D97" s="97">
        <v>0</v>
      </c>
      <c r="E97" s="97">
        <v>0</v>
      </c>
      <c r="F97" s="113">
        <f>SUM(C97:E97)</f>
        <v>0</v>
      </c>
      <c r="G97" s="100"/>
      <c r="H97" s="118"/>
      <c r="I97" s="100"/>
      <c r="J97" s="114">
        <f>SUM(F97:I97)</f>
        <v>0</v>
      </c>
    </row>
    <row r="98" spans="1:10" s="96" customFormat="1" ht="15.75" customHeight="1">
      <c r="A98" s="96" t="s">
        <v>252</v>
      </c>
      <c r="C98" s="97"/>
      <c r="D98" s="97"/>
      <c r="E98" s="97"/>
      <c r="F98" s="113"/>
      <c r="G98" s="100"/>
      <c r="H98" s="118"/>
      <c r="I98" s="100"/>
      <c r="J98" s="114"/>
    </row>
    <row r="99" spans="1:10" s="96" customFormat="1" ht="15.75" customHeight="1">
      <c r="A99" s="96" t="s">
        <v>253</v>
      </c>
      <c r="C99" s="97">
        <v>0</v>
      </c>
      <c r="D99" s="97">
        <v>0</v>
      </c>
      <c r="E99" s="97">
        <v>0</v>
      </c>
      <c r="F99" s="113">
        <f>SUM(C99:E99)</f>
        <v>0</v>
      </c>
      <c r="G99" s="100"/>
      <c r="H99" s="118"/>
      <c r="I99" s="100"/>
      <c r="J99" s="114">
        <f>SUM(F99:I99)</f>
        <v>0</v>
      </c>
    </row>
    <row r="100" spans="1:11" s="96" customFormat="1" ht="15.75" customHeight="1">
      <c r="A100" s="96" t="s">
        <v>243</v>
      </c>
      <c r="C100" s="97">
        <v>0</v>
      </c>
      <c r="D100" s="97">
        <v>0</v>
      </c>
      <c r="E100" s="97">
        <v>0</v>
      </c>
      <c r="F100" s="113">
        <f>SUM(C100:E100)</f>
        <v>0</v>
      </c>
      <c r="G100" s="100"/>
      <c r="H100" s="118"/>
      <c r="I100" s="100"/>
      <c r="J100" s="114">
        <f>SUM(F100:I100)</f>
        <v>0</v>
      </c>
      <c r="K100" s="97"/>
    </row>
    <row r="101" spans="1:11" s="96" customFormat="1" ht="15.75" customHeight="1">
      <c r="A101" s="96" t="s">
        <v>249</v>
      </c>
      <c r="C101" s="97">
        <v>0</v>
      </c>
      <c r="D101" s="97">
        <v>0</v>
      </c>
      <c r="E101" s="97">
        <v>0</v>
      </c>
      <c r="F101" s="116">
        <f>SUM(C101:E101)</f>
        <v>0</v>
      </c>
      <c r="G101" s="100"/>
      <c r="H101" s="118"/>
      <c r="I101" s="100"/>
      <c r="J101" s="114">
        <f>SUM(F101:I101)</f>
        <v>0</v>
      </c>
      <c r="K101" s="97"/>
    </row>
    <row r="102" spans="3:11" s="96" customFormat="1" ht="15.75" customHeight="1">
      <c r="C102" s="117"/>
      <c r="D102" s="117"/>
      <c r="E102" s="117"/>
      <c r="F102" s="118"/>
      <c r="G102" s="100"/>
      <c r="H102" s="118"/>
      <c r="I102" s="100"/>
      <c r="J102" s="119"/>
      <c r="K102" s="97"/>
    </row>
    <row r="103" spans="1:11" s="96" customFormat="1" ht="15.75" customHeight="1">
      <c r="A103" s="96" t="s">
        <v>245</v>
      </c>
      <c r="C103" s="120">
        <f>SUM(C96:C102)</f>
        <v>36299</v>
      </c>
      <c r="D103" s="120">
        <f>SUM(D96:D102)</f>
        <v>0</v>
      </c>
      <c r="E103" s="137">
        <f>SUM(E96:E102)</f>
        <v>0</v>
      </c>
      <c r="F103" s="121">
        <f>SUM(F96:F102)</f>
        <v>36299</v>
      </c>
      <c r="G103" s="100"/>
      <c r="H103" s="118"/>
      <c r="I103" s="100"/>
      <c r="J103" s="122">
        <f>SUM(J96:J102)</f>
        <v>36299</v>
      </c>
      <c r="K103" s="97"/>
    </row>
    <row r="104" spans="3:11" s="96" customFormat="1" ht="15.75" customHeight="1">
      <c r="C104" s="97"/>
      <c r="D104" s="97"/>
      <c r="E104" s="97"/>
      <c r="F104" s="118"/>
      <c r="G104" s="100"/>
      <c r="H104" s="118"/>
      <c r="I104" s="100"/>
      <c r="J104" s="114"/>
      <c r="K104" s="97"/>
    </row>
    <row r="105" spans="1:11" s="96" customFormat="1" ht="15.75" customHeight="1">
      <c r="A105" s="101" t="s">
        <v>246</v>
      </c>
      <c r="C105" s="97"/>
      <c r="D105" s="97"/>
      <c r="E105" s="97"/>
      <c r="F105" s="118"/>
      <c r="G105" s="100"/>
      <c r="H105" s="118"/>
      <c r="I105" s="100"/>
      <c r="J105" s="114"/>
      <c r="K105" s="97"/>
    </row>
    <row r="106" spans="1:11" s="96" customFormat="1" ht="15.75" customHeight="1">
      <c r="A106" s="96" t="s">
        <v>241</v>
      </c>
      <c r="C106" s="97">
        <v>15294</v>
      </c>
      <c r="D106" s="97">
        <v>0</v>
      </c>
      <c r="E106" s="97">
        <v>0</v>
      </c>
      <c r="F106" s="113">
        <f>SUM(C106:E106)</f>
        <v>15294</v>
      </c>
      <c r="G106" s="100"/>
      <c r="H106" s="118"/>
      <c r="I106" s="100"/>
      <c r="J106" s="114">
        <f>SUM(F106:I106)</f>
        <v>15294</v>
      </c>
      <c r="K106" s="97"/>
    </row>
    <row r="107" spans="1:11" s="96" customFormat="1" ht="15.75" customHeight="1">
      <c r="A107" s="96" t="s">
        <v>247</v>
      </c>
      <c r="C107" s="97">
        <v>2902.69</v>
      </c>
      <c r="D107" s="97">
        <v>0</v>
      </c>
      <c r="E107" s="97">
        <v>0</v>
      </c>
      <c r="F107" s="113">
        <f>SUM(C107:E107)</f>
        <v>2902.69</v>
      </c>
      <c r="G107" s="100"/>
      <c r="H107" s="118"/>
      <c r="I107" s="100"/>
      <c r="J107" s="114">
        <f>SUM(F107:I107)</f>
        <v>2902.69</v>
      </c>
      <c r="K107" s="97"/>
    </row>
    <row r="108" spans="1:11" s="96" customFormat="1" ht="15.75" customHeight="1">
      <c r="A108" s="96" t="s">
        <v>252</v>
      </c>
      <c r="C108" s="97"/>
      <c r="D108" s="97"/>
      <c r="E108" s="97"/>
      <c r="F108" s="113"/>
      <c r="G108" s="100"/>
      <c r="H108" s="118"/>
      <c r="I108" s="100"/>
      <c r="J108" s="114"/>
      <c r="K108" s="97"/>
    </row>
    <row r="109" spans="1:11" s="96" customFormat="1" ht="15.75" customHeight="1">
      <c r="A109" s="96" t="s">
        <v>253</v>
      </c>
      <c r="C109" s="97">
        <v>0</v>
      </c>
      <c r="D109" s="97">
        <v>0</v>
      </c>
      <c r="E109" s="97">
        <v>0</v>
      </c>
      <c r="F109" s="113">
        <f>SUM(C109:E109)</f>
        <v>0</v>
      </c>
      <c r="G109" s="100"/>
      <c r="H109" s="118"/>
      <c r="I109" s="100"/>
      <c r="J109" s="114">
        <f>SUM(F109:I109)</f>
        <v>0</v>
      </c>
      <c r="K109" s="97"/>
    </row>
    <row r="110" spans="1:11" s="96" customFormat="1" ht="15.75" customHeight="1">
      <c r="A110" s="96" t="s">
        <v>248</v>
      </c>
      <c r="C110" s="97">
        <v>0</v>
      </c>
      <c r="D110" s="97">
        <v>0</v>
      </c>
      <c r="E110" s="97">
        <v>0</v>
      </c>
      <c r="F110" s="113">
        <f>SUM(C110:E110)</f>
        <v>0</v>
      </c>
      <c r="G110" s="100"/>
      <c r="H110" s="118"/>
      <c r="I110" s="100"/>
      <c r="J110" s="114">
        <f>SUM(F110:I110)</f>
        <v>0</v>
      </c>
      <c r="K110" s="97"/>
    </row>
    <row r="111" spans="1:11" s="96" customFormat="1" ht="15.75" customHeight="1">
      <c r="A111" s="96" t="s">
        <v>249</v>
      </c>
      <c r="C111" s="97">
        <v>0</v>
      </c>
      <c r="D111" s="97">
        <v>0</v>
      </c>
      <c r="E111" s="97">
        <v>0</v>
      </c>
      <c r="F111" s="116">
        <f>SUM(C111:E111)</f>
        <v>0</v>
      </c>
      <c r="G111" s="100"/>
      <c r="H111" s="118"/>
      <c r="I111" s="100"/>
      <c r="J111" s="114">
        <f>SUM(F111:I111)</f>
        <v>0</v>
      </c>
      <c r="K111" s="97"/>
    </row>
    <row r="112" spans="2:11" s="96" customFormat="1" ht="15.75" customHeight="1">
      <c r="B112"/>
      <c r="C112" s="117"/>
      <c r="D112" s="117"/>
      <c r="E112" s="117"/>
      <c r="F112" s="42"/>
      <c r="G112" s="42"/>
      <c r="H112" s="86"/>
      <c r="I112" s="42"/>
      <c r="J112" s="123"/>
      <c r="K112" s="97"/>
    </row>
    <row r="113" spans="1:11" s="96" customFormat="1" ht="15.75" customHeight="1">
      <c r="A113" s="96" t="s">
        <v>245</v>
      </c>
      <c r="B113"/>
      <c r="C113" s="120">
        <f>SUM(C106:C112)</f>
        <v>18196.69</v>
      </c>
      <c r="D113" s="120">
        <f>SUM(D106:D112)</f>
        <v>0</v>
      </c>
      <c r="E113" s="137">
        <f>SUM(E106:E112)</f>
        <v>0</v>
      </c>
      <c r="F113" s="124">
        <f>SUM(F106:F112)</f>
        <v>18196.69</v>
      </c>
      <c r="G113" s="42"/>
      <c r="H113" s="180"/>
      <c r="I113" s="42"/>
      <c r="J113" s="122">
        <f>SUM(J106:J112)</f>
        <v>18196.69</v>
      </c>
      <c r="K113" s="97"/>
    </row>
    <row r="114" spans="2:11" s="96" customFormat="1" ht="15.75" customHeight="1">
      <c r="B114"/>
      <c r="C114" s="97"/>
      <c r="D114" s="97"/>
      <c r="E114" s="97"/>
      <c r="F114" s="125"/>
      <c r="G114" s="42"/>
      <c r="H114" s="86"/>
      <c r="I114" s="42"/>
      <c r="J114" s="126"/>
      <c r="K114" s="97"/>
    </row>
    <row r="115" spans="1:11" s="96" customFormat="1" ht="15.75" customHeight="1">
      <c r="A115" s="101" t="s">
        <v>250</v>
      </c>
      <c r="B115"/>
      <c r="C115" s="97"/>
      <c r="D115" s="97"/>
      <c r="E115" s="97"/>
      <c r="F115" s="125"/>
      <c r="G115" s="42"/>
      <c r="H115" s="86"/>
      <c r="I115" s="42"/>
      <c r="J115" s="126"/>
      <c r="K115" s="97"/>
    </row>
    <row r="116" spans="1:11" s="96" customFormat="1" ht="15.75" customHeight="1" thickBot="1">
      <c r="A116" s="127">
        <v>2004</v>
      </c>
      <c r="B116"/>
      <c r="C116" s="128">
        <f>C103-C113</f>
        <v>18102.31</v>
      </c>
      <c r="D116" s="128">
        <f>D103-D113</f>
        <v>0</v>
      </c>
      <c r="E116" s="128">
        <f>E103-E113</f>
        <v>0</v>
      </c>
      <c r="F116" s="129">
        <f>SUM(C116:E116)</f>
        <v>18102.31</v>
      </c>
      <c r="G116" s="42"/>
      <c r="H116" s="180"/>
      <c r="I116" s="42"/>
      <c r="J116" s="130">
        <f>SUM(F116:I116)</f>
        <v>18102.31</v>
      </c>
      <c r="K116" s="97"/>
    </row>
    <row r="117" spans="1:11" ht="15.75" thickTop="1">
      <c r="A117" s="131"/>
      <c r="C117" s="97"/>
      <c r="D117" s="97"/>
      <c r="E117" s="97"/>
      <c r="F117" s="125"/>
      <c r="G117" s="42"/>
      <c r="H117" s="86"/>
      <c r="I117" s="42"/>
      <c r="J117" s="126"/>
      <c r="K117" s="42"/>
    </row>
    <row r="118" spans="1:11" ht="16.5" thickBot="1">
      <c r="A118" s="127">
        <v>2003</v>
      </c>
      <c r="C118" s="128">
        <f>+C96-C106</f>
        <v>21005</v>
      </c>
      <c r="D118" s="128">
        <f>+D96-D106</f>
        <v>0</v>
      </c>
      <c r="E118" s="128">
        <f>+E96-E106</f>
        <v>0</v>
      </c>
      <c r="F118" s="129">
        <f>SUM(C118:E118)</f>
        <v>21005</v>
      </c>
      <c r="G118" s="42"/>
      <c r="H118" s="86"/>
      <c r="I118" s="42"/>
      <c r="J118" s="130">
        <f>SUM(F118:I118)</f>
        <v>21005</v>
      </c>
      <c r="K118" s="42"/>
    </row>
    <row r="119" spans="4:11" ht="15.75" thickTop="1">
      <c r="D119" s="42"/>
      <c r="E119" s="42"/>
      <c r="F119" s="132"/>
      <c r="H119" s="86"/>
      <c r="J119" s="126"/>
      <c r="K119" s="42"/>
    </row>
    <row r="120" spans="1:11" ht="15">
      <c r="A120" s="96" t="s">
        <v>251</v>
      </c>
      <c r="F120" s="132"/>
      <c r="H120" s="86"/>
      <c r="J120" s="126"/>
      <c r="K120" s="42"/>
    </row>
    <row r="121" spans="1:11" ht="16.5" thickBot="1">
      <c r="A121" s="96" t="s">
        <v>326</v>
      </c>
      <c r="B121" s="96"/>
      <c r="C121" s="128">
        <v>2904</v>
      </c>
      <c r="D121" s="128">
        <v>0</v>
      </c>
      <c r="E121" s="128">
        <v>0</v>
      </c>
      <c r="F121" s="129">
        <f>SUM(C121:E121)</f>
        <v>2904</v>
      </c>
      <c r="G121" s="96"/>
      <c r="H121" s="113"/>
      <c r="I121" s="96"/>
      <c r="J121" s="130">
        <f>SUM(F121:I121)</f>
        <v>2904</v>
      </c>
      <c r="K121" s="42"/>
    </row>
    <row r="122" spans="1:11" ht="16.5" thickTop="1">
      <c r="A122" s="96"/>
      <c r="B122" s="96"/>
      <c r="C122" s="97"/>
      <c r="D122" s="97"/>
      <c r="E122" s="97"/>
      <c r="F122" s="113"/>
      <c r="G122" s="96"/>
      <c r="H122" s="113"/>
      <c r="I122" s="96"/>
      <c r="J122" s="114"/>
      <c r="K122" s="42"/>
    </row>
    <row r="123" spans="1:11" ht="16.5" thickBot="1">
      <c r="A123" s="96"/>
      <c r="B123" s="96"/>
      <c r="C123" s="97"/>
      <c r="D123" s="97"/>
      <c r="E123" s="97"/>
      <c r="F123" s="113"/>
      <c r="G123" s="96"/>
      <c r="H123" s="113"/>
      <c r="I123" s="96"/>
      <c r="J123" s="114"/>
      <c r="K123" s="42"/>
    </row>
    <row r="124" spans="1:11" ht="15.75">
      <c r="A124" s="110" t="s">
        <v>254</v>
      </c>
      <c r="B124" s="96"/>
      <c r="C124" s="111"/>
      <c r="D124" s="101"/>
      <c r="E124" s="101"/>
      <c r="F124" s="98"/>
      <c r="G124" s="99"/>
      <c r="H124" s="113"/>
      <c r="I124" s="100"/>
      <c r="J124" s="135"/>
      <c r="K124" s="42"/>
    </row>
    <row r="125" spans="1:11" ht="15.75">
      <c r="A125" s="101"/>
      <c r="B125" s="96"/>
      <c r="C125" s="111"/>
      <c r="D125" s="101"/>
      <c r="E125" s="101"/>
      <c r="F125" s="98"/>
      <c r="G125" s="99"/>
      <c r="H125" s="113"/>
      <c r="I125" s="100"/>
      <c r="J125" s="112"/>
      <c r="K125" s="42"/>
    </row>
    <row r="126" spans="1:10" ht="15.75">
      <c r="A126" s="101" t="s">
        <v>240</v>
      </c>
      <c r="B126" s="96"/>
      <c r="C126" s="97"/>
      <c r="D126" s="97"/>
      <c r="E126" s="97"/>
      <c r="F126" s="113"/>
      <c r="G126" s="100"/>
      <c r="H126" s="113"/>
      <c r="I126" s="100"/>
      <c r="J126" s="112"/>
    </row>
    <row r="127" spans="1:10" ht="15.75">
      <c r="A127" s="96" t="s">
        <v>241</v>
      </c>
      <c r="B127" s="96"/>
      <c r="C127" s="97">
        <v>480000</v>
      </c>
      <c r="D127" s="97">
        <v>0</v>
      </c>
      <c r="E127" s="97">
        <v>0</v>
      </c>
      <c r="F127" s="113">
        <f>SUM(C127:E127)</f>
        <v>480000</v>
      </c>
      <c r="G127" s="100"/>
      <c r="H127" s="181"/>
      <c r="I127" s="100"/>
      <c r="J127" s="114">
        <f>SUM(F127:I127)</f>
        <v>480000</v>
      </c>
    </row>
    <row r="128" spans="1:10" s="96" customFormat="1" ht="15.75">
      <c r="A128" s="96" t="s">
        <v>242</v>
      </c>
      <c r="C128" s="97">
        <v>0</v>
      </c>
      <c r="D128" s="97">
        <v>0</v>
      </c>
      <c r="E128" s="97">
        <v>0</v>
      </c>
      <c r="F128" s="113">
        <f>SUM(C128:E128)</f>
        <v>0</v>
      </c>
      <c r="G128" s="100"/>
      <c r="H128" s="118"/>
      <c r="I128" s="100"/>
      <c r="J128" s="114">
        <f>SUM(F128:I128)</f>
        <v>0</v>
      </c>
    </row>
    <row r="129" spans="1:10" ht="15.75">
      <c r="A129" s="96" t="s">
        <v>252</v>
      </c>
      <c r="B129" s="96"/>
      <c r="C129" s="97"/>
      <c r="D129" s="97"/>
      <c r="E129" s="97"/>
      <c r="F129" s="113"/>
      <c r="G129" s="100"/>
      <c r="H129" s="118"/>
      <c r="I129" s="100"/>
      <c r="J129" s="114"/>
    </row>
    <row r="130" spans="1:10" s="96" customFormat="1" ht="15.75" customHeight="1">
      <c r="A130" s="96" t="s">
        <v>253</v>
      </c>
      <c r="C130" s="97">
        <v>0</v>
      </c>
      <c r="D130" s="97">
        <v>0</v>
      </c>
      <c r="E130" s="97">
        <v>0</v>
      </c>
      <c r="F130" s="113">
        <f>SUM(C130:E130)</f>
        <v>0</v>
      </c>
      <c r="G130" s="100"/>
      <c r="H130" s="118"/>
      <c r="I130" s="100"/>
      <c r="J130" s="114">
        <f>SUM(F130:I130)</f>
        <v>0</v>
      </c>
    </row>
    <row r="131" spans="1:10" s="96" customFormat="1" ht="15.75" customHeight="1">
      <c r="A131" s="96" t="s">
        <v>243</v>
      </c>
      <c r="C131" s="97">
        <v>0</v>
      </c>
      <c r="D131" s="97">
        <v>0</v>
      </c>
      <c r="E131" s="97">
        <v>0</v>
      </c>
      <c r="F131" s="113">
        <f>SUM(C131:E131)</f>
        <v>0</v>
      </c>
      <c r="G131" s="100"/>
      <c r="H131" s="118"/>
      <c r="I131" s="100"/>
      <c r="J131" s="114">
        <f>SUM(F131:I131)</f>
        <v>0</v>
      </c>
    </row>
    <row r="132" spans="1:11" s="96" customFormat="1" ht="15.75" customHeight="1">
      <c r="A132" s="96" t="s">
        <v>249</v>
      </c>
      <c r="C132" s="97">
        <v>0</v>
      </c>
      <c r="D132" s="97">
        <v>0</v>
      </c>
      <c r="E132" s="97">
        <v>0</v>
      </c>
      <c r="F132" s="116">
        <f>SUM(C132:E132)</f>
        <v>0</v>
      </c>
      <c r="G132" s="100"/>
      <c r="H132" s="118"/>
      <c r="I132" s="100"/>
      <c r="J132" s="114">
        <f>SUM(F132:I132)</f>
        <v>0</v>
      </c>
      <c r="K132" s="97"/>
    </row>
    <row r="133" spans="3:11" s="96" customFormat="1" ht="15.75" customHeight="1">
      <c r="C133" s="117"/>
      <c r="D133" s="117"/>
      <c r="E133" s="117"/>
      <c r="F133" s="118"/>
      <c r="G133" s="100"/>
      <c r="H133" s="118"/>
      <c r="I133" s="100"/>
      <c r="J133" s="119"/>
      <c r="K133" s="97"/>
    </row>
    <row r="134" spans="1:11" s="96" customFormat="1" ht="15.75" customHeight="1">
      <c r="A134" s="96" t="s">
        <v>245</v>
      </c>
      <c r="C134" s="120">
        <f>SUM(C127:C133)</f>
        <v>480000</v>
      </c>
      <c r="D134" s="120">
        <f>SUM(D127:D133)</f>
        <v>0</v>
      </c>
      <c r="E134" s="137">
        <f>SUM(E127:E133)</f>
        <v>0</v>
      </c>
      <c r="F134" s="121">
        <f>SUM(F127:F133)</f>
        <v>480000</v>
      </c>
      <c r="G134" s="100"/>
      <c r="H134" s="118"/>
      <c r="I134" s="100"/>
      <c r="J134" s="122">
        <f>SUM(J127:J133)</f>
        <v>480000</v>
      </c>
      <c r="K134" s="97"/>
    </row>
    <row r="135" spans="3:11" s="96" customFormat="1" ht="15.75" customHeight="1">
      <c r="C135" s="97"/>
      <c r="D135" s="97"/>
      <c r="E135" s="97"/>
      <c r="F135" s="118"/>
      <c r="G135" s="100"/>
      <c r="H135" s="118"/>
      <c r="I135" s="100"/>
      <c r="J135" s="114"/>
      <c r="K135" s="97"/>
    </row>
    <row r="136" spans="1:11" s="96" customFormat="1" ht="15.75" customHeight="1">
      <c r="A136" s="101" t="s">
        <v>246</v>
      </c>
      <c r="C136" s="97"/>
      <c r="D136" s="97"/>
      <c r="E136" s="97"/>
      <c r="F136" s="118"/>
      <c r="G136" s="100"/>
      <c r="H136" s="118"/>
      <c r="I136" s="100"/>
      <c r="J136" s="114"/>
      <c r="K136" s="97"/>
    </row>
    <row r="137" spans="1:11" s="96" customFormat="1" ht="15.75" customHeight="1">
      <c r="A137" s="96" t="s">
        <v>241</v>
      </c>
      <c r="C137" s="97">
        <v>284800</v>
      </c>
      <c r="D137" s="97">
        <v>0</v>
      </c>
      <c r="E137" s="97">
        <v>0</v>
      </c>
      <c r="F137" s="113">
        <f>SUM(C137:E137)</f>
        <v>284800</v>
      </c>
      <c r="G137" s="100"/>
      <c r="H137" s="118"/>
      <c r="I137" s="100"/>
      <c r="J137" s="114">
        <f>SUM(F137:I137)</f>
        <v>284800</v>
      </c>
      <c r="K137" s="97"/>
    </row>
    <row r="138" spans="1:11" s="96" customFormat="1" ht="15.75" customHeight="1">
      <c r="A138" s="96" t="s">
        <v>247</v>
      </c>
      <c r="C138" s="97">
        <v>45599</v>
      </c>
      <c r="D138" s="97">
        <v>0</v>
      </c>
      <c r="E138" s="97">
        <v>0</v>
      </c>
      <c r="F138" s="113">
        <f>SUM(C138:E138)</f>
        <v>45599</v>
      </c>
      <c r="G138" s="100"/>
      <c r="H138" s="118"/>
      <c r="I138" s="100"/>
      <c r="J138" s="114">
        <f>SUM(F138:I138)</f>
        <v>45599</v>
      </c>
      <c r="K138" s="97"/>
    </row>
    <row r="139" spans="1:11" s="96" customFormat="1" ht="15.75" customHeight="1">
      <c r="A139" s="96" t="s">
        <v>252</v>
      </c>
      <c r="C139" s="97"/>
      <c r="D139" s="97"/>
      <c r="E139" s="97"/>
      <c r="F139" s="113"/>
      <c r="G139" s="100"/>
      <c r="H139" s="118"/>
      <c r="I139" s="100"/>
      <c r="J139" s="114"/>
      <c r="K139" s="97"/>
    </row>
    <row r="140" spans="1:11" s="96" customFormat="1" ht="15.75" customHeight="1">
      <c r="A140" s="96" t="s">
        <v>253</v>
      </c>
      <c r="C140" s="97">
        <v>0</v>
      </c>
      <c r="D140" s="97">
        <v>0</v>
      </c>
      <c r="E140" s="97">
        <v>0</v>
      </c>
      <c r="F140" s="113">
        <f>SUM(C140:E140)</f>
        <v>0</v>
      </c>
      <c r="G140" s="100"/>
      <c r="H140" s="118"/>
      <c r="I140" s="100"/>
      <c r="J140" s="114">
        <f>SUM(F140:I140)</f>
        <v>0</v>
      </c>
      <c r="K140" s="97"/>
    </row>
    <row r="141" spans="1:11" s="96" customFormat="1" ht="15.75" customHeight="1">
      <c r="A141" s="96" t="s">
        <v>248</v>
      </c>
      <c r="C141" s="97">
        <v>0</v>
      </c>
      <c r="D141" s="97">
        <v>0</v>
      </c>
      <c r="E141" s="97">
        <v>0</v>
      </c>
      <c r="F141" s="113">
        <f>SUM(C141:E141)</f>
        <v>0</v>
      </c>
      <c r="G141" s="100"/>
      <c r="H141" s="118"/>
      <c r="I141" s="100"/>
      <c r="J141" s="114">
        <f>SUM(F141:I141)</f>
        <v>0</v>
      </c>
      <c r="K141" s="97"/>
    </row>
    <row r="142" spans="1:11" s="96" customFormat="1" ht="15.75" customHeight="1">
      <c r="A142" s="96" t="s">
        <v>249</v>
      </c>
      <c r="C142" s="97">
        <v>0</v>
      </c>
      <c r="D142" s="97">
        <v>0</v>
      </c>
      <c r="E142" s="97">
        <v>0</v>
      </c>
      <c r="F142" s="116">
        <f>SUM(C142:E142)</f>
        <v>0</v>
      </c>
      <c r="G142" s="100"/>
      <c r="H142" s="118"/>
      <c r="I142" s="100"/>
      <c r="J142" s="114">
        <f>SUM(F142:I142)</f>
        <v>0</v>
      </c>
      <c r="K142" s="97"/>
    </row>
    <row r="143" spans="2:11" s="96" customFormat="1" ht="15.75" customHeight="1">
      <c r="B143"/>
      <c r="C143" s="117"/>
      <c r="D143" s="117"/>
      <c r="E143" s="117"/>
      <c r="F143" s="42"/>
      <c r="G143" s="42"/>
      <c r="H143" s="86"/>
      <c r="I143" s="42"/>
      <c r="J143" s="123"/>
      <c r="K143" s="97"/>
    </row>
    <row r="144" spans="1:11" s="96" customFormat="1" ht="15.75" customHeight="1">
      <c r="A144" s="96" t="s">
        <v>245</v>
      </c>
      <c r="B144"/>
      <c r="C144" s="120">
        <f>SUM(C137:C143)</f>
        <v>330399</v>
      </c>
      <c r="D144" s="120">
        <f>SUM(D137:D143)</f>
        <v>0</v>
      </c>
      <c r="E144" s="137">
        <f>SUM(E137:E143)</f>
        <v>0</v>
      </c>
      <c r="F144" s="124">
        <f>SUM(F137:F143)</f>
        <v>330399</v>
      </c>
      <c r="G144" s="42"/>
      <c r="H144" s="180"/>
      <c r="I144" s="42"/>
      <c r="J144" s="122">
        <f>SUM(J137:J143)</f>
        <v>330399</v>
      </c>
      <c r="K144" s="97"/>
    </row>
    <row r="145" spans="1:11" ht="15">
      <c r="A145" s="96"/>
      <c r="C145" s="97"/>
      <c r="D145" s="97"/>
      <c r="E145" s="97"/>
      <c r="F145" s="125"/>
      <c r="G145" s="42"/>
      <c r="H145" s="86"/>
      <c r="I145" s="42"/>
      <c r="J145" s="126"/>
      <c r="K145" s="42"/>
    </row>
    <row r="146" spans="1:11" ht="15.75">
      <c r="A146" s="101" t="s">
        <v>250</v>
      </c>
      <c r="C146" s="97"/>
      <c r="D146" s="97"/>
      <c r="E146" s="97"/>
      <c r="F146" s="125"/>
      <c r="G146" s="42"/>
      <c r="H146" s="86"/>
      <c r="I146" s="42"/>
      <c r="J146" s="126"/>
      <c r="K146" s="42"/>
    </row>
    <row r="147" spans="1:11" ht="16.5" thickBot="1">
      <c r="A147" s="127">
        <v>2004</v>
      </c>
      <c r="C147" s="128">
        <f>C134-C144</f>
        <v>149601</v>
      </c>
      <c r="D147" s="128">
        <f>D134-D144</f>
        <v>0</v>
      </c>
      <c r="E147" s="128">
        <f>E134-E144</f>
        <v>0</v>
      </c>
      <c r="F147" s="129">
        <f>SUM(C147:E147)</f>
        <v>149601</v>
      </c>
      <c r="G147" s="42"/>
      <c r="H147" s="180"/>
      <c r="I147" s="42"/>
      <c r="J147" s="130">
        <f>SUM(F147:I147)</f>
        <v>149601</v>
      </c>
      <c r="K147" s="42"/>
    </row>
    <row r="148" spans="1:11" ht="15.75" thickTop="1">
      <c r="A148" s="131"/>
      <c r="C148" s="97"/>
      <c r="D148" s="97"/>
      <c r="E148" s="97"/>
      <c r="F148" s="125"/>
      <c r="G148" s="42"/>
      <c r="H148" s="86"/>
      <c r="I148" s="42"/>
      <c r="J148" s="126"/>
      <c r="K148" s="42"/>
    </row>
    <row r="149" spans="1:11" ht="16.5" thickBot="1">
      <c r="A149" s="127">
        <v>2003</v>
      </c>
      <c r="C149" s="128">
        <f>+C127-C137</f>
        <v>195200</v>
      </c>
      <c r="D149" s="128">
        <f>+D127-D137</f>
        <v>0</v>
      </c>
      <c r="E149" s="128">
        <f>+E127-E137</f>
        <v>0</v>
      </c>
      <c r="F149" s="129">
        <f>SUM(C149:E149)</f>
        <v>195200</v>
      </c>
      <c r="G149" s="42"/>
      <c r="H149" s="180"/>
      <c r="I149" s="42"/>
      <c r="J149" s="130">
        <f>SUM(F149:I149)</f>
        <v>195200</v>
      </c>
      <c r="K149" s="42"/>
    </row>
    <row r="150" spans="4:11" ht="15.75" thickTop="1">
      <c r="D150" s="42"/>
      <c r="E150" s="42"/>
      <c r="F150" s="132"/>
      <c r="H150" s="86"/>
      <c r="J150" s="126"/>
      <c r="K150" s="42"/>
    </row>
    <row r="151" spans="1:11" ht="15">
      <c r="A151" s="96" t="s">
        <v>251</v>
      </c>
      <c r="F151" s="132"/>
      <c r="H151" s="86"/>
      <c r="J151" s="126"/>
      <c r="K151" s="42"/>
    </row>
    <row r="152" spans="1:10" ht="16.5" thickBot="1">
      <c r="A152" s="96" t="s">
        <v>326</v>
      </c>
      <c r="B152" s="96"/>
      <c r="C152" s="128">
        <v>76800</v>
      </c>
      <c r="D152" s="128">
        <v>0</v>
      </c>
      <c r="E152" s="128">
        <v>0</v>
      </c>
      <c r="F152" s="129">
        <f>SUM(C152:E152)</f>
        <v>76800</v>
      </c>
      <c r="G152" s="96"/>
      <c r="H152" s="113"/>
      <c r="I152" s="96"/>
      <c r="J152" s="130">
        <f>SUM(F152:I152)</f>
        <v>76800</v>
      </c>
    </row>
    <row r="153" spans="8:10" ht="14.25" thickBot="1" thickTop="1">
      <c r="H153" s="86"/>
      <c r="J153" s="133"/>
    </row>
    <row r="154" spans="1:10" s="96" customFormat="1" ht="15.75" thickBot="1">
      <c r="A154"/>
      <c r="B154"/>
      <c r="C154" s="42"/>
      <c r="D154"/>
      <c r="E154"/>
      <c r="F154"/>
      <c r="G154"/>
      <c r="H154" s="86"/>
      <c r="I154"/>
      <c r="J154" s="2"/>
    </row>
    <row r="155" spans="1:10" ht="15.75">
      <c r="A155" s="110" t="s">
        <v>330</v>
      </c>
      <c r="B155" s="96"/>
      <c r="C155" s="111"/>
      <c r="D155" s="101"/>
      <c r="E155" s="101"/>
      <c r="F155" s="98"/>
      <c r="G155" s="99"/>
      <c r="H155" s="113"/>
      <c r="I155" s="100"/>
      <c r="J155" s="135"/>
    </row>
    <row r="156" spans="1:10" ht="15.75">
      <c r="A156" s="101"/>
      <c r="B156" s="96"/>
      <c r="C156" s="111"/>
      <c r="D156" s="101"/>
      <c r="E156" s="101"/>
      <c r="F156" s="98"/>
      <c r="G156" s="99"/>
      <c r="H156" s="113"/>
      <c r="I156" s="100"/>
      <c r="J156" s="112"/>
    </row>
    <row r="157" spans="1:10" s="96" customFormat="1" ht="15.75" customHeight="1">
      <c r="A157" s="101" t="s">
        <v>240</v>
      </c>
      <c r="C157" s="97"/>
      <c r="D157" s="97"/>
      <c r="E157" s="97"/>
      <c r="F157" s="113"/>
      <c r="G157" s="100"/>
      <c r="H157" s="113"/>
      <c r="I157" s="100"/>
      <c r="J157" s="112"/>
    </row>
    <row r="158" spans="1:10" s="96" customFormat="1" ht="15.75" customHeight="1">
      <c r="A158" s="96" t="s">
        <v>241</v>
      </c>
      <c r="C158" s="97">
        <v>54861</v>
      </c>
      <c r="D158" s="97">
        <v>4340</v>
      </c>
      <c r="E158" s="97">
        <v>0</v>
      </c>
      <c r="F158" s="113">
        <f>SUM(C158:E158)</f>
        <v>59201</v>
      </c>
      <c r="G158" s="100"/>
      <c r="H158" s="181"/>
      <c r="I158" s="100"/>
      <c r="J158" s="114">
        <f>SUM(F158:I158)</f>
        <v>59201</v>
      </c>
    </row>
    <row r="159" spans="1:11" s="96" customFormat="1" ht="15.75" customHeight="1">
      <c r="A159" s="96" t="s">
        <v>242</v>
      </c>
      <c r="C159" s="97">
        <v>55448</v>
      </c>
      <c r="D159" s="97">
        <v>15962.17</v>
      </c>
      <c r="E159" s="97">
        <v>0</v>
      </c>
      <c r="F159" s="113">
        <f>SUM(C159:E159)</f>
        <v>71410.17</v>
      </c>
      <c r="G159" s="100"/>
      <c r="H159" s="118"/>
      <c r="I159" s="100"/>
      <c r="J159" s="114">
        <f>SUM(F159:I159)</f>
        <v>71410.17</v>
      </c>
      <c r="K159" s="97"/>
    </row>
    <row r="160" spans="1:11" s="96" customFormat="1" ht="15.75" customHeight="1">
      <c r="A160" s="96" t="s">
        <v>243</v>
      </c>
      <c r="C160" s="97">
        <v>0</v>
      </c>
      <c r="D160" s="97">
        <v>0</v>
      </c>
      <c r="E160" s="97">
        <v>0</v>
      </c>
      <c r="F160" s="113">
        <f>SUM(C160:E160)</f>
        <v>0</v>
      </c>
      <c r="G160" s="100"/>
      <c r="H160" s="118"/>
      <c r="I160" s="100"/>
      <c r="J160" s="114">
        <f>SUM(F160:I160)</f>
        <v>0</v>
      </c>
      <c r="K160" s="97"/>
    </row>
    <row r="161" spans="1:11" s="96" customFormat="1" ht="15.75" customHeight="1">
      <c r="A161" s="96" t="s">
        <v>255</v>
      </c>
      <c r="C161" s="97">
        <v>0</v>
      </c>
      <c r="D161" s="97">
        <v>0</v>
      </c>
      <c r="E161" s="97">
        <v>0</v>
      </c>
      <c r="F161" s="116">
        <f>SUM(C161:E161)</f>
        <v>0</v>
      </c>
      <c r="G161" s="100"/>
      <c r="H161" s="118"/>
      <c r="I161" s="100"/>
      <c r="J161" s="114">
        <f>SUM(F161:I161)</f>
        <v>0</v>
      </c>
      <c r="K161" s="97"/>
    </row>
    <row r="162" spans="3:11" s="96" customFormat="1" ht="15.75" customHeight="1">
      <c r="C162" s="117"/>
      <c r="D162" s="117"/>
      <c r="E162" s="117"/>
      <c r="F162" s="118"/>
      <c r="G162" s="100"/>
      <c r="H162" s="118"/>
      <c r="I162" s="100"/>
      <c r="J162" s="119"/>
      <c r="K162" s="97"/>
    </row>
    <row r="163" spans="1:11" s="96" customFormat="1" ht="15.75" customHeight="1">
      <c r="A163" s="96" t="s">
        <v>245</v>
      </c>
      <c r="C163" s="120">
        <f>SUM(C158:C162)</f>
        <v>110309</v>
      </c>
      <c r="D163" s="120">
        <f>SUM(D158:D162)</f>
        <v>20302.17</v>
      </c>
      <c r="E163" s="120">
        <f>SUM(E158:E162)</f>
        <v>0</v>
      </c>
      <c r="F163" s="121">
        <f>SUM(F158:F162)</f>
        <v>130611.17</v>
      </c>
      <c r="G163" s="100"/>
      <c r="H163" s="118"/>
      <c r="I163" s="100"/>
      <c r="J163" s="122">
        <f>SUM(J158:J162)</f>
        <v>130611.17</v>
      </c>
      <c r="K163" s="97"/>
    </row>
    <row r="164" spans="3:11" s="96" customFormat="1" ht="15.75" customHeight="1">
      <c r="C164" s="97"/>
      <c r="D164" s="97"/>
      <c r="E164" s="97"/>
      <c r="F164" s="118"/>
      <c r="G164" s="100"/>
      <c r="H164" s="118"/>
      <c r="I164" s="100"/>
      <c r="J164" s="114"/>
      <c r="K164" s="97"/>
    </row>
    <row r="165" spans="1:11" s="96" customFormat="1" ht="15.75" customHeight="1">
      <c r="A165" s="101" t="s">
        <v>246</v>
      </c>
      <c r="C165" s="97"/>
      <c r="D165" s="97"/>
      <c r="E165" s="97"/>
      <c r="F165" s="118"/>
      <c r="G165" s="100"/>
      <c r="H165" s="118"/>
      <c r="I165" s="100"/>
      <c r="J165" s="114"/>
      <c r="K165" s="97"/>
    </row>
    <row r="166" spans="1:11" s="96" customFormat="1" ht="15.75" customHeight="1">
      <c r="A166" s="96" t="s">
        <v>241</v>
      </c>
      <c r="C166" s="97">
        <v>49273</v>
      </c>
      <c r="D166" s="97">
        <v>3472</v>
      </c>
      <c r="E166" s="97">
        <v>0</v>
      </c>
      <c r="F166" s="113">
        <f>SUM(C166:E166)</f>
        <v>52745</v>
      </c>
      <c r="G166" s="100"/>
      <c r="H166" s="118"/>
      <c r="I166" s="100"/>
      <c r="J166" s="114">
        <f>SUM(F166:I166)</f>
        <v>52745</v>
      </c>
      <c r="K166" s="97"/>
    </row>
    <row r="167" spans="1:11" s="96" customFormat="1" ht="15.75" customHeight="1">
      <c r="A167" s="96" t="s">
        <v>247</v>
      </c>
      <c r="C167" s="97">
        <v>16974</v>
      </c>
      <c r="D167" s="97">
        <v>2450.14</v>
      </c>
      <c r="E167" s="97">
        <v>0</v>
      </c>
      <c r="F167" s="113">
        <f>SUM(C167:E167)</f>
        <v>19424.14</v>
      </c>
      <c r="G167" s="100"/>
      <c r="H167" s="118"/>
      <c r="I167" s="100"/>
      <c r="J167" s="114">
        <f>SUM(F167:I167)</f>
        <v>19424.14</v>
      </c>
      <c r="K167" s="97"/>
    </row>
    <row r="168" spans="1:11" s="96" customFormat="1" ht="15.75" customHeight="1">
      <c r="A168" s="96" t="s">
        <v>248</v>
      </c>
      <c r="C168" s="97">
        <v>0</v>
      </c>
      <c r="D168" s="97">
        <v>0</v>
      </c>
      <c r="E168" s="97">
        <v>0</v>
      </c>
      <c r="F168" s="113">
        <f>SUM(C168:E168)</f>
        <v>0</v>
      </c>
      <c r="G168" s="100"/>
      <c r="H168" s="118"/>
      <c r="I168" s="100"/>
      <c r="J168" s="114">
        <f>SUM(F168:I168)</f>
        <v>0</v>
      </c>
      <c r="K168" s="97"/>
    </row>
    <row r="169" spans="1:11" s="96" customFormat="1" ht="15.75" customHeight="1">
      <c r="A169" s="96" t="s">
        <v>249</v>
      </c>
      <c r="C169" s="97">
        <v>0</v>
      </c>
      <c r="D169" s="97">
        <v>0</v>
      </c>
      <c r="E169" s="97">
        <v>0</v>
      </c>
      <c r="F169" s="116">
        <f>SUM(C169:E169)</f>
        <v>0</v>
      </c>
      <c r="G169" s="100"/>
      <c r="H169" s="118"/>
      <c r="I169" s="100"/>
      <c r="J169" s="114">
        <f>SUM(F169:I169)</f>
        <v>0</v>
      </c>
      <c r="K169" s="97"/>
    </row>
    <row r="170" spans="2:11" s="96" customFormat="1" ht="15.75" customHeight="1">
      <c r="B170"/>
      <c r="C170" s="117"/>
      <c r="D170" s="117"/>
      <c r="E170" s="117"/>
      <c r="F170" s="42"/>
      <c r="G170" s="42"/>
      <c r="H170" s="86"/>
      <c r="I170" s="42"/>
      <c r="J170" s="123"/>
      <c r="K170" s="97"/>
    </row>
    <row r="171" spans="1:11" s="96" customFormat="1" ht="15.75" customHeight="1">
      <c r="A171" s="96" t="s">
        <v>245</v>
      </c>
      <c r="B171"/>
      <c r="C171" s="120">
        <f>SUM(C166:C170)</f>
        <v>66247</v>
      </c>
      <c r="D171" s="120">
        <f>SUM(D166:D170)</f>
        <v>5922.139999999999</v>
      </c>
      <c r="E171" s="120">
        <f>SUM(E166:E170)</f>
        <v>0</v>
      </c>
      <c r="F171" s="124">
        <f>SUM(F166:F170)</f>
        <v>72169.14</v>
      </c>
      <c r="G171" s="42"/>
      <c r="H171" s="86"/>
      <c r="I171" s="42"/>
      <c r="J171" s="122">
        <f>SUM(J166:J170)</f>
        <v>72169.14</v>
      </c>
      <c r="K171" s="97"/>
    </row>
    <row r="172" spans="2:11" s="96" customFormat="1" ht="15.75" customHeight="1">
      <c r="B172"/>
      <c r="C172" s="97"/>
      <c r="D172" s="97"/>
      <c r="E172" s="97"/>
      <c r="F172" s="125"/>
      <c r="G172" s="42"/>
      <c r="H172" s="86"/>
      <c r="I172" s="42"/>
      <c r="J172" s="126"/>
      <c r="K172" s="97"/>
    </row>
    <row r="173" spans="1:11" s="96" customFormat="1" ht="15.75" customHeight="1">
      <c r="A173" s="101" t="s">
        <v>250</v>
      </c>
      <c r="B173"/>
      <c r="C173" s="97"/>
      <c r="D173" s="97"/>
      <c r="E173" s="97"/>
      <c r="F173" s="125"/>
      <c r="G173" s="42"/>
      <c r="H173" s="86"/>
      <c r="I173" s="42"/>
      <c r="J173" s="126"/>
      <c r="K173" s="97"/>
    </row>
    <row r="174" spans="1:11" s="96" customFormat="1" ht="15.75" customHeight="1" thickBot="1">
      <c r="A174" s="127">
        <v>2004</v>
      </c>
      <c r="B174"/>
      <c r="C174" s="128">
        <f>C163-C171</f>
        <v>44062</v>
      </c>
      <c r="D174" s="128">
        <f>D163-D171</f>
        <v>14380.029999999999</v>
      </c>
      <c r="E174" s="128">
        <f>E163-E171</f>
        <v>0</v>
      </c>
      <c r="F174" s="129">
        <f>SUM(C174:E174)</f>
        <v>58442.03</v>
      </c>
      <c r="G174" s="42"/>
      <c r="H174" s="86"/>
      <c r="I174" s="42"/>
      <c r="J174" s="130">
        <f>SUM(F174:I174)</f>
        <v>58442.03</v>
      </c>
      <c r="K174" s="97"/>
    </row>
    <row r="175" spans="1:11" s="96" customFormat="1" ht="15.75" customHeight="1" thickTop="1">
      <c r="A175" s="131"/>
      <c r="B175"/>
      <c r="C175" s="97"/>
      <c r="D175" s="97"/>
      <c r="E175" s="97"/>
      <c r="F175" s="125"/>
      <c r="G175" s="42"/>
      <c r="H175" s="86"/>
      <c r="I175" s="42"/>
      <c r="J175" s="126"/>
      <c r="K175" s="97"/>
    </row>
    <row r="176" spans="1:11" ht="16.5" thickBot="1">
      <c r="A176" s="127">
        <v>2003</v>
      </c>
      <c r="C176" s="128">
        <f>+C158-C166</f>
        <v>5588</v>
      </c>
      <c r="D176" s="128">
        <f>+D158-D166</f>
        <v>868</v>
      </c>
      <c r="E176" s="128">
        <f>+E158-E166</f>
        <v>0</v>
      </c>
      <c r="F176" s="129">
        <f>SUM(C176:E176)</f>
        <v>6456</v>
      </c>
      <c r="G176" s="42"/>
      <c r="H176" s="86"/>
      <c r="I176" s="42"/>
      <c r="J176" s="130">
        <f>SUM(F176:I176)</f>
        <v>6456</v>
      </c>
      <c r="K176" s="42"/>
    </row>
    <row r="177" spans="4:11" ht="15.75" thickTop="1">
      <c r="D177" s="42"/>
      <c r="E177" s="42"/>
      <c r="F177" s="132"/>
      <c r="H177" s="86"/>
      <c r="J177" s="126"/>
      <c r="K177" s="142"/>
    </row>
    <row r="178" spans="1:11" ht="15">
      <c r="A178" s="96" t="s">
        <v>251</v>
      </c>
      <c r="F178" s="132"/>
      <c r="H178" s="86"/>
      <c r="J178" s="126"/>
      <c r="K178" s="42"/>
    </row>
    <row r="179" spans="1:11" ht="16.5" thickBot="1">
      <c r="A179" s="96" t="s">
        <v>326</v>
      </c>
      <c r="B179" s="96"/>
      <c r="C179" s="128">
        <v>8788</v>
      </c>
      <c r="D179" s="128">
        <v>868</v>
      </c>
      <c r="E179" s="128">
        <v>0</v>
      </c>
      <c r="F179" s="129">
        <f>SUM(C179:E179)</f>
        <v>9656</v>
      </c>
      <c r="G179" s="96"/>
      <c r="H179" s="113"/>
      <c r="I179" s="96"/>
      <c r="J179" s="130">
        <f>SUM(F179:I179)</f>
        <v>9656</v>
      </c>
      <c r="K179" s="42"/>
    </row>
    <row r="180" spans="1:11" ht="16.5" thickBot="1" thickTop="1">
      <c r="A180" s="96"/>
      <c r="F180" s="132"/>
      <c r="H180" s="86"/>
      <c r="J180" s="133"/>
      <c r="K180" s="142"/>
    </row>
    <row r="181" spans="1:11" s="148" customFormat="1" ht="13.5" thickBot="1">
      <c r="A181"/>
      <c r="B181"/>
      <c r="C181" s="42"/>
      <c r="D181"/>
      <c r="E181"/>
      <c r="F181"/>
      <c r="G181"/>
      <c r="H181" s="86"/>
      <c r="I181"/>
      <c r="J181" s="2"/>
      <c r="K181" s="147"/>
    </row>
    <row r="182" spans="1:11" s="148" customFormat="1" ht="15.75">
      <c r="A182" s="110" t="s">
        <v>331</v>
      </c>
      <c r="B182" s="96"/>
      <c r="C182" s="111"/>
      <c r="D182" s="101"/>
      <c r="E182" s="101"/>
      <c r="F182" s="98"/>
      <c r="G182" s="99"/>
      <c r="H182" s="113"/>
      <c r="I182" s="100"/>
      <c r="J182" s="135"/>
      <c r="K182"/>
    </row>
    <row r="183" spans="1:10" ht="15.75">
      <c r="A183" s="101"/>
      <c r="B183" s="96"/>
      <c r="C183" s="111"/>
      <c r="D183" s="101"/>
      <c r="E183" s="101"/>
      <c r="F183" s="98"/>
      <c r="G183" s="99"/>
      <c r="H183" s="113"/>
      <c r="I183" s="100"/>
      <c r="J183" s="112"/>
    </row>
    <row r="184" spans="1:10" s="96" customFormat="1" ht="15.75">
      <c r="A184" s="101" t="s">
        <v>240</v>
      </c>
      <c r="C184" s="97"/>
      <c r="D184" s="97"/>
      <c r="E184" s="97"/>
      <c r="F184" s="113"/>
      <c r="G184" s="100"/>
      <c r="H184" s="113"/>
      <c r="I184" s="100"/>
      <c r="J184" s="112"/>
    </row>
    <row r="185" spans="1:11" ht="15.75">
      <c r="A185" s="96" t="s">
        <v>241</v>
      </c>
      <c r="B185" s="96"/>
      <c r="C185" s="97">
        <v>41438</v>
      </c>
      <c r="D185" s="97">
        <v>0</v>
      </c>
      <c r="E185" s="97">
        <v>0</v>
      </c>
      <c r="F185" s="113">
        <f>SUM(C185:E185)</f>
        <v>41438</v>
      </c>
      <c r="G185" s="100"/>
      <c r="H185" s="181"/>
      <c r="I185" s="100"/>
      <c r="J185" s="114">
        <f>SUM(F185:I185)</f>
        <v>41438</v>
      </c>
      <c r="K185" s="96"/>
    </row>
    <row r="186" spans="1:11" ht="15.75">
      <c r="A186" s="96" t="s">
        <v>242</v>
      </c>
      <c r="B186" s="96"/>
      <c r="C186" s="97">
        <v>0</v>
      </c>
      <c r="D186" s="97">
        <v>0</v>
      </c>
      <c r="E186" s="97">
        <v>0</v>
      </c>
      <c r="F186" s="113">
        <f>SUM(C186:E186)</f>
        <v>0</v>
      </c>
      <c r="G186" s="100"/>
      <c r="H186" s="118"/>
      <c r="I186" s="100"/>
      <c r="J186" s="114">
        <f>SUM(F186:I186)</f>
        <v>0</v>
      </c>
      <c r="K186" s="97"/>
    </row>
    <row r="187" spans="1:11" ht="15.75">
      <c r="A187" s="96" t="s">
        <v>243</v>
      </c>
      <c r="B187" s="96"/>
      <c r="C187" s="97">
        <v>0</v>
      </c>
      <c r="D187" s="97">
        <v>0</v>
      </c>
      <c r="E187" s="97">
        <v>0</v>
      </c>
      <c r="F187" s="113">
        <f>SUM(C187:E187)</f>
        <v>0</v>
      </c>
      <c r="G187" s="100"/>
      <c r="H187" s="118"/>
      <c r="I187" s="100"/>
      <c r="J187" s="114">
        <f>SUM(F187:I187)</f>
        <v>0</v>
      </c>
      <c r="K187" s="97"/>
    </row>
    <row r="188" spans="1:11" ht="15.75">
      <c r="A188" s="96" t="s">
        <v>255</v>
      </c>
      <c r="B188" s="96"/>
      <c r="C188" s="97">
        <v>0</v>
      </c>
      <c r="D188" s="97">
        <v>0</v>
      </c>
      <c r="E188" s="97">
        <v>0</v>
      </c>
      <c r="F188" s="116">
        <f>SUM(C188:E188)</f>
        <v>0</v>
      </c>
      <c r="G188" s="100"/>
      <c r="H188" s="118"/>
      <c r="I188" s="100"/>
      <c r="J188" s="114">
        <f>SUM(F188:I188)</f>
        <v>0</v>
      </c>
      <c r="K188" s="97"/>
    </row>
    <row r="189" spans="1:11" ht="15.75">
      <c r="A189" s="96"/>
      <c r="B189" s="96"/>
      <c r="C189" s="117"/>
      <c r="D189" s="117"/>
      <c r="E189" s="117"/>
      <c r="F189" s="118"/>
      <c r="G189" s="100"/>
      <c r="H189" s="118"/>
      <c r="I189" s="100"/>
      <c r="J189" s="119"/>
      <c r="K189" s="97"/>
    </row>
    <row r="190" spans="1:11" ht="15.75">
      <c r="A190" s="96" t="s">
        <v>245</v>
      </c>
      <c r="B190" s="96"/>
      <c r="C190" s="120">
        <f>SUM(C185:C189)</f>
        <v>41438</v>
      </c>
      <c r="D190" s="120">
        <f>SUM(D185:D189)</f>
        <v>0</v>
      </c>
      <c r="E190" s="120">
        <f>SUM(E185:E189)</f>
        <v>0</v>
      </c>
      <c r="F190" s="121">
        <f>SUM(F185:F189)</f>
        <v>41438</v>
      </c>
      <c r="G190" s="100"/>
      <c r="H190" s="118"/>
      <c r="I190" s="100"/>
      <c r="J190" s="122">
        <f>SUM(J185:J189)</f>
        <v>41438</v>
      </c>
      <c r="K190" s="97"/>
    </row>
    <row r="191" spans="1:11" ht="15.75">
      <c r="A191" s="96"/>
      <c r="B191" s="96"/>
      <c r="C191" s="97"/>
      <c r="D191" s="97"/>
      <c r="E191" s="97"/>
      <c r="F191" s="118"/>
      <c r="G191" s="100"/>
      <c r="H191" s="118"/>
      <c r="I191" s="100"/>
      <c r="J191" s="114"/>
      <c r="K191" s="97"/>
    </row>
    <row r="192" spans="1:11" ht="15.75">
      <c r="A192" s="101" t="s">
        <v>246</v>
      </c>
      <c r="B192" s="96"/>
      <c r="C192" s="97"/>
      <c r="D192" s="97"/>
      <c r="E192" s="97"/>
      <c r="F192" s="118"/>
      <c r="G192" s="100"/>
      <c r="H192" s="118"/>
      <c r="I192" s="100"/>
      <c r="J192" s="114"/>
      <c r="K192" s="97"/>
    </row>
    <row r="193" spans="1:11" ht="15.75">
      <c r="A193" s="96" t="s">
        <v>241</v>
      </c>
      <c r="B193" s="96"/>
      <c r="C193" s="97">
        <v>34951</v>
      </c>
      <c r="D193" s="97">
        <v>0</v>
      </c>
      <c r="E193" s="97">
        <v>0</v>
      </c>
      <c r="F193" s="113">
        <f>SUM(C193:E193)</f>
        <v>34951</v>
      </c>
      <c r="G193" s="100"/>
      <c r="H193" s="118"/>
      <c r="I193" s="100"/>
      <c r="J193" s="114">
        <f>SUM(F193:I193)</f>
        <v>34951</v>
      </c>
      <c r="K193" s="97"/>
    </row>
    <row r="194" spans="1:11" ht="15.75">
      <c r="A194" s="96" t="s">
        <v>247</v>
      </c>
      <c r="B194" s="96"/>
      <c r="C194" s="97">
        <v>3243.4</v>
      </c>
      <c r="D194" s="97">
        <v>0</v>
      </c>
      <c r="E194" s="97">
        <v>0</v>
      </c>
      <c r="F194" s="113">
        <f>SUM(C194:E194)</f>
        <v>3243.4</v>
      </c>
      <c r="G194" s="100"/>
      <c r="H194" s="118"/>
      <c r="I194" s="100"/>
      <c r="J194" s="114">
        <f>SUM(F194:I194)</f>
        <v>3243.4</v>
      </c>
      <c r="K194" s="97"/>
    </row>
    <row r="195" spans="1:11" ht="15.75">
      <c r="A195" s="96" t="s">
        <v>248</v>
      </c>
      <c r="B195" s="96"/>
      <c r="C195" s="97">
        <v>0</v>
      </c>
      <c r="D195" s="97">
        <v>0</v>
      </c>
      <c r="E195" s="97">
        <v>0</v>
      </c>
      <c r="F195" s="113">
        <f>SUM(C195:E195)</f>
        <v>0</v>
      </c>
      <c r="G195" s="100"/>
      <c r="H195" s="118"/>
      <c r="I195" s="100"/>
      <c r="J195" s="114">
        <f>SUM(F195:I195)</f>
        <v>0</v>
      </c>
      <c r="K195" s="97"/>
    </row>
    <row r="196" spans="1:11" ht="15.75">
      <c r="A196" s="96" t="s">
        <v>249</v>
      </c>
      <c r="B196" s="96"/>
      <c r="C196" s="97">
        <v>0</v>
      </c>
      <c r="D196" s="97">
        <v>0</v>
      </c>
      <c r="E196" s="97">
        <v>0</v>
      </c>
      <c r="F196" s="116">
        <f>SUM(C196:E196)</f>
        <v>0</v>
      </c>
      <c r="G196" s="100"/>
      <c r="H196" s="118"/>
      <c r="I196" s="100"/>
      <c r="J196" s="114">
        <f>SUM(F196:I196)</f>
        <v>0</v>
      </c>
      <c r="K196" s="97"/>
    </row>
    <row r="197" spans="1:11" ht="15">
      <c r="A197" s="96"/>
      <c r="C197" s="117"/>
      <c r="D197" s="117"/>
      <c r="E197" s="117"/>
      <c r="F197" s="42"/>
      <c r="G197" s="42"/>
      <c r="H197" s="86"/>
      <c r="I197" s="42"/>
      <c r="J197" s="123"/>
      <c r="K197" s="97"/>
    </row>
    <row r="198" spans="1:11" ht="15.75">
      <c r="A198" s="96" t="s">
        <v>245</v>
      </c>
      <c r="C198" s="120">
        <f>SUM(C193:C197)</f>
        <v>38194.4</v>
      </c>
      <c r="D198" s="120">
        <f>SUM(D193:D197)</f>
        <v>0</v>
      </c>
      <c r="E198" s="120">
        <f>SUM(E193:E197)</f>
        <v>0</v>
      </c>
      <c r="F198" s="124">
        <f>SUM(F193:F197)</f>
        <v>38194.4</v>
      </c>
      <c r="G198" s="42"/>
      <c r="H198" s="86"/>
      <c r="I198" s="42"/>
      <c r="J198" s="122">
        <f>SUM(J193:J197)</f>
        <v>38194.4</v>
      </c>
      <c r="K198" s="97"/>
    </row>
    <row r="199" spans="1:11" ht="15">
      <c r="A199" s="96"/>
      <c r="C199" s="97"/>
      <c r="D199" s="97"/>
      <c r="E199" s="97"/>
      <c r="F199" s="125"/>
      <c r="G199" s="42"/>
      <c r="H199" s="86"/>
      <c r="I199" s="42"/>
      <c r="J199" s="126"/>
      <c r="K199" s="97"/>
    </row>
    <row r="200" spans="1:11" ht="15.75">
      <c r="A200" s="101" t="s">
        <v>250</v>
      </c>
      <c r="C200" s="97"/>
      <c r="D200" s="97"/>
      <c r="E200" s="97"/>
      <c r="F200" s="125"/>
      <c r="G200" s="42"/>
      <c r="H200" s="86"/>
      <c r="I200" s="42"/>
      <c r="J200" s="126"/>
      <c r="K200" s="97"/>
    </row>
    <row r="201" spans="1:11" ht="16.5" thickBot="1">
      <c r="A201" s="127">
        <v>2004</v>
      </c>
      <c r="C201" s="128">
        <f>C190-C198</f>
        <v>3243.5999999999985</v>
      </c>
      <c r="D201" s="128">
        <f>D190-D198</f>
        <v>0</v>
      </c>
      <c r="E201" s="128">
        <f>E190-E198</f>
        <v>0</v>
      </c>
      <c r="F201" s="129">
        <f>SUM(C201:E201)</f>
        <v>3243.5999999999985</v>
      </c>
      <c r="G201" s="42"/>
      <c r="H201" s="86"/>
      <c r="I201" s="42"/>
      <c r="J201" s="130">
        <f>SUM(F201:I201)</f>
        <v>3243.5999999999985</v>
      </c>
      <c r="K201" s="97"/>
    </row>
    <row r="202" spans="1:11" ht="15.75" thickTop="1">
      <c r="A202" s="131"/>
      <c r="C202" s="97"/>
      <c r="D202" s="97"/>
      <c r="E202" s="97"/>
      <c r="F202" s="125"/>
      <c r="G202" s="42"/>
      <c r="H202" s="86"/>
      <c r="I202" s="42"/>
      <c r="J202" s="126"/>
      <c r="K202" s="97"/>
    </row>
    <row r="203" spans="1:11" ht="16.5" thickBot="1">
      <c r="A203" s="127">
        <v>2003</v>
      </c>
      <c r="C203" s="128">
        <f>+C185-C193</f>
        <v>6487</v>
      </c>
      <c r="D203" s="128">
        <f>+D185-D193</f>
        <v>0</v>
      </c>
      <c r="E203" s="128">
        <f>+E185-E193</f>
        <v>0</v>
      </c>
      <c r="F203" s="129">
        <f>SUM(C203:E203)</f>
        <v>6487</v>
      </c>
      <c r="G203" s="42"/>
      <c r="H203" s="86"/>
      <c r="I203" s="42"/>
      <c r="J203" s="130">
        <f>SUM(F203:I203)</f>
        <v>6487</v>
      </c>
      <c r="K203" s="42"/>
    </row>
    <row r="204" spans="4:11" ht="15.75" thickTop="1">
      <c r="D204" s="42"/>
      <c r="E204" s="42"/>
      <c r="F204" s="132"/>
      <c r="H204" s="86"/>
      <c r="J204" s="126"/>
      <c r="K204" s="142"/>
    </row>
    <row r="205" spans="1:11" ht="15">
      <c r="A205" s="96" t="s">
        <v>251</v>
      </c>
      <c r="F205" s="132"/>
      <c r="H205" s="86"/>
      <c r="J205" s="126"/>
      <c r="K205" s="42"/>
    </row>
    <row r="206" spans="1:11" ht="16.5" thickBot="1">
      <c r="A206" s="96" t="s">
        <v>326</v>
      </c>
      <c r="B206" s="96"/>
      <c r="C206" s="128">
        <v>8287</v>
      </c>
      <c r="D206" s="128">
        <v>0</v>
      </c>
      <c r="E206" s="128">
        <v>0</v>
      </c>
      <c r="F206" s="129">
        <f>SUM(C206:E206)</f>
        <v>8287</v>
      </c>
      <c r="G206" s="96"/>
      <c r="H206" s="113"/>
      <c r="I206" s="96"/>
      <c r="J206" s="130">
        <f>SUM(F206:I206)</f>
        <v>8287</v>
      </c>
      <c r="K206" s="42"/>
    </row>
    <row r="207" spans="1:11" ht="16.5" thickBot="1" thickTop="1">
      <c r="A207" s="96"/>
      <c r="F207" s="132"/>
      <c r="H207" s="86"/>
      <c r="J207" s="133"/>
      <c r="K207" s="142"/>
    </row>
    <row r="208" spans="1:11" ht="15.75">
      <c r="A208" s="110" t="s">
        <v>256</v>
      </c>
      <c r="B208" s="96"/>
      <c r="C208" s="111"/>
      <c r="D208" s="101"/>
      <c r="E208" s="101"/>
      <c r="F208" s="98"/>
      <c r="G208" s="99"/>
      <c r="H208" s="113"/>
      <c r="I208" s="100"/>
      <c r="J208" s="135"/>
      <c r="K208" s="148"/>
    </row>
    <row r="209" spans="1:10" ht="15.75">
      <c r="A209" s="101"/>
      <c r="B209" s="96"/>
      <c r="C209" s="111"/>
      <c r="D209" s="101"/>
      <c r="E209" s="101"/>
      <c r="F209" s="98"/>
      <c r="G209" s="99"/>
      <c r="H209" s="113"/>
      <c r="I209" s="100"/>
      <c r="J209" s="112"/>
    </row>
    <row r="210" spans="1:11" ht="15.75">
      <c r="A210" s="101" t="s">
        <v>240</v>
      </c>
      <c r="B210" s="96"/>
      <c r="C210" s="97"/>
      <c r="D210" s="97"/>
      <c r="E210" s="97"/>
      <c r="F210" s="113"/>
      <c r="G210" s="100"/>
      <c r="H210" s="113"/>
      <c r="I210" s="100"/>
      <c r="J210" s="112"/>
      <c r="K210" s="96"/>
    </row>
    <row r="211" spans="1:10" ht="15.75">
      <c r="A211" s="96" t="s">
        <v>241</v>
      </c>
      <c r="B211" s="96"/>
      <c r="C211" s="97">
        <f aca="true" t="shared" si="0" ref="C211:E212">C12+C66+C127+C96+C158+C39+C185</f>
        <v>1717825</v>
      </c>
      <c r="D211" s="97">
        <f t="shared" si="0"/>
        <v>4340</v>
      </c>
      <c r="E211" s="97">
        <f t="shared" si="0"/>
        <v>0</v>
      </c>
      <c r="F211" s="113">
        <f>SUM(C211:E211)</f>
        <v>1722165</v>
      </c>
      <c r="G211" s="139"/>
      <c r="H211" s="113"/>
      <c r="I211" s="100"/>
      <c r="J211" s="114">
        <f>SUM(F211:I211)</f>
        <v>1722165</v>
      </c>
    </row>
    <row r="212" spans="1:10" ht="15.75">
      <c r="A212" s="96" t="s">
        <v>242</v>
      </c>
      <c r="B212" s="96"/>
      <c r="C212" s="97">
        <f t="shared" si="0"/>
        <v>118100.2</v>
      </c>
      <c r="D212" s="97">
        <f t="shared" si="0"/>
        <v>15962.17</v>
      </c>
      <c r="E212" s="97">
        <f t="shared" si="0"/>
        <v>0</v>
      </c>
      <c r="F212" s="113">
        <f>SUM(C212:E212)</f>
        <v>134062.37</v>
      </c>
      <c r="G212" s="100"/>
      <c r="H212" s="118"/>
      <c r="I212" s="100"/>
      <c r="J212" s="114">
        <f>SUM(F212:I212)</f>
        <v>134062.37</v>
      </c>
    </row>
    <row r="213" spans="1:10" ht="15.75">
      <c r="A213" s="96" t="s">
        <v>252</v>
      </c>
      <c r="B213" s="96"/>
      <c r="C213" s="97">
        <f>C14+C68+C129+C98+C160+C41+C187</f>
        <v>0</v>
      </c>
      <c r="D213" s="97"/>
      <c r="E213" s="97"/>
      <c r="F213" s="113"/>
      <c r="G213" s="100"/>
      <c r="H213" s="118"/>
      <c r="I213" s="100"/>
      <c r="J213" s="114"/>
    </row>
    <row r="214" spans="1:10" ht="15.75">
      <c r="A214" s="96" t="s">
        <v>253</v>
      </c>
      <c r="B214" s="96"/>
      <c r="C214" s="97">
        <f>C15+C69+C130+C99+C161+C42+C188</f>
        <v>0</v>
      </c>
      <c r="D214" s="97">
        <v>0</v>
      </c>
      <c r="E214" s="97">
        <v>0</v>
      </c>
      <c r="F214" s="113">
        <f>SUM(C214:E214)</f>
        <v>0</v>
      </c>
      <c r="G214" s="100"/>
      <c r="H214" s="118"/>
      <c r="I214" s="100"/>
      <c r="J214" s="114">
        <f>SUM(F214:I214)</f>
        <v>0</v>
      </c>
    </row>
    <row r="215" spans="1:10" ht="15.75">
      <c r="A215" s="96" t="s">
        <v>243</v>
      </c>
      <c r="B215" s="96"/>
      <c r="C215" s="97">
        <f>C16+C70+C131+C100+C162+C43+C189</f>
        <v>0</v>
      </c>
      <c r="D215" s="97">
        <f>D14+D70+D131+D100+D160</f>
        <v>0</v>
      </c>
      <c r="E215" s="97">
        <f>E14+E70+E131+E100+E160</f>
        <v>0</v>
      </c>
      <c r="F215" s="113">
        <f>SUM(C215:E215)</f>
        <v>0</v>
      </c>
      <c r="G215" s="100"/>
      <c r="H215" s="118"/>
      <c r="I215" s="100"/>
      <c r="J215" s="114">
        <f>SUM(F215:I215)</f>
        <v>0</v>
      </c>
    </row>
    <row r="216" spans="1:10" ht="15.75">
      <c r="A216" s="96" t="s">
        <v>249</v>
      </c>
      <c r="B216" s="96"/>
      <c r="C216" s="97">
        <v>0</v>
      </c>
      <c r="D216" s="97">
        <f>D15+D71+D132+D101+D161</f>
        <v>0</v>
      </c>
      <c r="E216" s="97">
        <f>E15+E71+E132+E101+E161</f>
        <v>0</v>
      </c>
      <c r="F216" s="116">
        <f>SUM(C216:E216)</f>
        <v>0</v>
      </c>
      <c r="G216" s="100"/>
      <c r="H216" s="118"/>
      <c r="I216" s="100"/>
      <c r="J216" s="114">
        <f>SUM(F216:I216)</f>
        <v>0</v>
      </c>
    </row>
    <row r="217" spans="1:10" ht="15.75">
      <c r="A217" s="96"/>
      <c r="B217" s="96"/>
      <c r="C217" s="117"/>
      <c r="D217" s="117"/>
      <c r="E217" s="117"/>
      <c r="F217" s="118"/>
      <c r="G217" s="100"/>
      <c r="H217" s="118"/>
      <c r="I217" s="100"/>
      <c r="J217" s="119"/>
    </row>
    <row r="218" spans="1:10" ht="15.75">
      <c r="A218" s="96" t="s">
        <v>245</v>
      </c>
      <c r="B218" s="96"/>
      <c r="C218" s="120">
        <f>SUM(C211:C217)</f>
        <v>1835925.2</v>
      </c>
      <c r="D218" s="120">
        <f>SUM(D211:D217)</f>
        <v>20302.17</v>
      </c>
      <c r="E218" s="137">
        <f>SUM(E211:E217)</f>
        <v>0</v>
      </c>
      <c r="F218" s="121">
        <f>SUM(F211:F217)</f>
        <v>1856227.37</v>
      </c>
      <c r="G218" s="100"/>
      <c r="H218" s="118"/>
      <c r="I218" s="100"/>
      <c r="J218" s="140">
        <f>SUM(J211:J217)</f>
        <v>1856227.37</v>
      </c>
    </row>
    <row r="219" spans="1:10" ht="18">
      <c r="A219" s="96"/>
      <c r="B219" s="96"/>
      <c r="C219" s="97"/>
      <c r="D219" s="97"/>
      <c r="E219" s="97"/>
      <c r="F219" s="118"/>
      <c r="G219" s="100"/>
      <c r="H219" s="118"/>
      <c r="I219" s="100"/>
      <c r="J219" s="141"/>
    </row>
    <row r="220" spans="1:10" ht="15.75">
      <c r="A220" s="101" t="s">
        <v>246</v>
      </c>
      <c r="B220" s="96"/>
      <c r="C220" s="97"/>
      <c r="D220" s="97"/>
      <c r="E220" s="97"/>
      <c r="F220" s="118"/>
      <c r="G220" s="100"/>
      <c r="H220" s="118"/>
      <c r="I220" s="100"/>
      <c r="J220" s="114"/>
    </row>
    <row r="221" spans="1:10" ht="15.75">
      <c r="A221" s="96" t="s">
        <v>241</v>
      </c>
      <c r="B221" s="96"/>
      <c r="C221" s="97">
        <f>C20+C76+C137+C106+C166+C193+C47</f>
        <v>414133</v>
      </c>
      <c r="D221" s="97">
        <f>D20+D76+D137+D106+D166+D193+D47</f>
        <v>3472</v>
      </c>
      <c r="E221" s="97">
        <f>E20+E76+E137+E106+E166+E193+E47</f>
        <v>0</v>
      </c>
      <c r="F221" s="113">
        <f>SUM(C221:E221)</f>
        <v>417605</v>
      </c>
      <c r="G221" s="139"/>
      <c r="H221" s="113"/>
      <c r="I221" s="100"/>
      <c r="J221" s="114">
        <f>SUM(F221:I221)</f>
        <v>417605</v>
      </c>
    </row>
    <row r="222" spans="1:10" ht="15.75">
      <c r="A222" s="96" t="s">
        <v>247</v>
      </c>
      <c r="B222" s="99"/>
      <c r="C222" s="97">
        <f aca="true" t="shared" si="1" ref="C222:E225">C21+C77+C138+C107+C167+C194+C48</f>
        <v>84445.2</v>
      </c>
      <c r="D222" s="97">
        <f t="shared" si="1"/>
        <v>2450.14</v>
      </c>
      <c r="E222" s="97">
        <f t="shared" si="1"/>
        <v>0</v>
      </c>
      <c r="F222" s="113">
        <f>SUM(C222:E222)</f>
        <v>86895.34</v>
      </c>
      <c r="G222" s="139"/>
      <c r="H222" s="118"/>
      <c r="I222" s="100"/>
      <c r="J222" s="114">
        <f>SUM(F222:I222)</f>
        <v>86895.34</v>
      </c>
    </row>
    <row r="223" spans="1:10" ht="15.75">
      <c r="A223" s="96" t="s">
        <v>252</v>
      </c>
      <c r="B223" s="99"/>
      <c r="C223" s="97">
        <f t="shared" si="1"/>
        <v>0</v>
      </c>
      <c r="D223" s="97"/>
      <c r="E223" s="97"/>
      <c r="F223" s="113"/>
      <c r="G223" s="100"/>
      <c r="H223" s="118"/>
      <c r="I223" s="100"/>
      <c r="J223" s="114"/>
    </row>
    <row r="224" spans="1:10" ht="15.75">
      <c r="A224" s="96" t="s">
        <v>253</v>
      </c>
      <c r="B224" s="99"/>
      <c r="C224" s="97">
        <f t="shared" si="1"/>
        <v>0</v>
      </c>
      <c r="D224" s="97">
        <v>0</v>
      </c>
      <c r="E224" s="97">
        <v>0</v>
      </c>
      <c r="F224" s="113">
        <f>SUM(C224:E224)</f>
        <v>0</v>
      </c>
      <c r="G224" s="100"/>
      <c r="H224" s="118"/>
      <c r="I224" s="100"/>
      <c r="J224" s="114">
        <f>SUM(F224:I224)</f>
        <v>0</v>
      </c>
    </row>
    <row r="225" spans="1:10" ht="15.75">
      <c r="A225" s="96" t="s">
        <v>248</v>
      </c>
      <c r="B225" s="96"/>
      <c r="C225" s="97">
        <f t="shared" si="1"/>
        <v>0</v>
      </c>
      <c r="D225" s="97">
        <f>D22+D80+D141+D110+D168</f>
        <v>0</v>
      </c>
      <c r="E225" s="97">
        <f>E22+E80+E141+E110+E168</f>
        <v>0</v>
      </c>
      <c r="F225" s="113">
        <f>SUM(C225:E225)</f>
        <v>0</v>
      </c>
      <c r="G225" s="100"/>
      <c r="H225" s="118"/>
      <c r="I225" s="100"/>
      <c r="J225" s="114">
        <f>SUM(F225:I225)</f>
        <v>0</v>
      </c>
    </row>
    <row r="226" spans="1:10" ht="15.75">
      <c r="A226" s="96" t="s">
        <v>249</v>
      </c>
      <c r="B226" s="96"/>
      <c r="C226" s="97">
        <f>C23+C81+C142+C111+C169</f>
        <v>0</v>
      </c>
      <c r="D226" s="97">
        <f>D23+D81+D142+D111+D169</f>
        <v>0</v>
      </c>
      <c r="E226" s="97">
        <f>E23+E81+E142+E111+E169</f>
        <v>0</v>
      </c>
      <c r="F226" s="116">
        <f>SUM(C226:E226)</f>
        <v>0</v>
      </c>
      <c r="G226" s="100"/>
      <c r="H226" s="118"/>
      <c r="I226" s="100"/>
      <c r="J226" s="114">
        <f>SUM(F226:I226)</f>
        <v>0</v>
      </c>
    </row>
    <row r="227" spans="1:10" ht="15">
      <c r="A227" s="96"/>
      <c r="C227" s="117"/>
      <c r="D227" s="117"/>
      <c r="E227" s="117"/>
      <c r="F227" s="42"/>
      <c r="G227" s="42"/>
      <c r="H227" s="182"/>
      <c r="I227" s="42"/>
      <c r="J227" s="123"/>
    </row>
    <row r="228" spans="1:10" ht="15.75">
      <c r="A228" s="96" t="s">
        <v>245</v>
      </c>
      <c r="C228" s="120">
        <f>SUM(C221:C227)</f>
        <v>498578.2</v>
      </c>
      <c r="D228" s="120">
        <f>SUM(D221:D227)</f>
        <v>5922.139999999999</v>
      </c>
      <c r="E228" s="137">
        <f>SUM(E221:E227)</f>
        <v>0</v>
      </c>
      <c r="F228" s="124">
        <f>SUM(F221:F227)</f>
        <v>504500.33999999997</v>
      </c>
      <c r="G228" s="42"/>
      <c r="H228" s="180"/>
      <c r="I228" s="42"/>
      <c r="J228" s="122">
        <f>SUM(J221:J227)</f>
        <v>504500.33999999997</v>
      </c>
    </row>
    <row r="229" spans="1:10" ht="18">
      <c r="A229" s="96"/>
      <c r="C229" s="97"/>
      <c r="D229" s="97"/>
      <c r="E229" s="97"/>
      <c r="F229" s="125"/>
      <c r="G229" s="42"/>
      <c r="H229" s="86"/>
      <c r="I229" s="42"/>
      <c r="J229" s="141"/>
    </row>
    <row r="230" spans="1:10" ht="15.75">
      <c r="A230" s="101" t="s">
        <v>250</v>
      </c>
      <c r="C230" s="97"/>
      <c r="D230" s="97"/>
      <c r="E230" s="97"/>
      <c r="F230" s="125"/>
      <c r="G230" s="42"/>
      <c r="H230" s="86"/>
      <c r="I230" s="42"/>
      <c r="J230" s="126"/>
    </row>
    <row r="231" spans="1:10" ht="16.5" thickBot="1">
      <c r="A231" s="127">
        <v>2004</v>
      </c>
      <c r="C231" s="128">
        <f>C218-C228</f>
        <v>1337347</v>
      </c>
      <c r="D231" s="128">
        <f>D218-D228</f>
        <v>14380.029999999999</v>
      </c>
      <c r="E231" s="128">
        <f>E218-E228</f>
        <v>0</v>
      </c>
      <c r="F231" s="129">
        <f>SUM(C231:E231)</f>
        <v>1351727.03</v>
      </c>
      <c r="G231" s="42"/>
      <c r="H231" s="113"/>
      <c r="I231" s="42"/>
      <c r="J231" s="130">
        <f>SUM(F231:I231)</f>
        <v>1351727.03</v>
      </c>
    </row>
    <row r="232" spans="1:10" ht="18.75" thickTop="1">
      <c r="A232" s="143"/>
      <c r="B232" s="144" t="s">
        <v>257</v>
      </c>
      <c r="C232" s="145">
        <f>C231-'[1]BS'!C30</f>
        <v>-6682669</v>
      </c>
      <c r="D232" s="145">
        <f>D231-'[1]BS'!D30</f>
        <v>-1560021.97</v>
      </c>
      <c r="E232" s="145"/>
      <c r="F232" s="146"/>
      <c r="G232" s="147"/>
      <c r="H232" s="183"/>
      <c r="I232" s="147"/>
      <c r="J232" s="141"/>
    </row>
    <row r="233" spans="1:10" ht="16.5" thickBot="1">
      <c r="A233" s="127">
        <v>2003</v>
      </c>
      <c r="C233" s="128">
        <f>+C211-C221</f>
        <v>1303692</v>
      </c>
      <c r="D233" s="128">
        <f>+D211-D221</f>
        <v>868</v>
      </c>
      <c r="E233" s="128">
        <f>+E211-E221</f>
        <v>0</v>
      </c>
      <c r="F233" s="129">
        <f>SUM(C233:E233)</f>
        <v>1304560</v>
      </c>
      <c r="G233" s="42"/>
      <c r="H233" s="113"/>
      <c r="I233" s="42"/>
      <c r="J233" s="130">
        <f>SUM(F233:I233)</f>
        <v>1304560</v>
      </c>
    </row>
    <row r="234" spans="1:10" ht="15.75" thickTop="1">
      <c r="A234" s="148"/>
      <c r="B234" s="144"/>
      <c r="C234" s="149"/>
      <c r="D234" s="147"/>
      <c r="E234" s="147"/>
      <c r="F234" s="150"/>
      <c r="G234" s="148"/>
      <c r="H234" s="183"/>
      <c r="I234" s="148"/>
      <c r="J234" s="151"/>
    </row>
    <row r="235" spans="1:10" ht="15">
      <c r="A235" s="96" t="s">
        <v>251</v>
      </c>
      <c r="F235" s="132"/>
      <c r="H235" s="86"/>
      <c r="J235" s="126"/>
    </row>
    <row r="236" spans="1:10" ht="16.5" thickBot="1">
      <c r="A236" s="96" t="s">
        <v>379</v>
      </c>
      <c r="B236" s="96"/>
      <c r="C236" s="128">
        <f>C33+C91+C152+C121+C179+C206+C60</f>
        <v>109507</v>
      </c>
      <c r="D236" s="128">
        <f>D33+D91+D152+D121+D179</f>
        <v>868</v>
      </c>
      <c r="E236" s="128">
        <f>E33+E91+E152+E121+E179</f>
        <v>0</v>
      </c>
      <c r="F236" s="129">
        <f>SUM(C236:E236)</f>
        <v>110375</v>
      </c>
      <c r="G236" s="96"/>
      <c r="H236" s="113"/>
      <c r="I236" s="96"/>
      <c r="J236" s="130">
        <f>SUM(F236:I236)</f>
        <v>110375</v>
      </c>
    </row>
    <row r="237" spans="1:10" ht="16.5" thickBot="1" thickTop="1">
      <c r="A237" s="96"/>
      <c r="F237" s="132"/>
      <c r="H237" s="86"/>
      <c r="J237" s="133"/>
    </row>
    <row r="238" spans="1:10" ht="15">
      <c r="A238" s="96"/>
      <c r="F238" s="132"/>
      <c r="H238" s="86"/>
      <c r="J238" s="152"/>
    </row>
    <row r="239" ht="12.75">
      <c r="H239" s="86"/>
    </row>
    <row r="240" ht="12.75">
      <c r="H240" s="86"/>
    </row>
    <row r="241" ht="12.75">
      <c r="H241" s="86"/>
    </row>
    <row r="242" ht="12.75">
      <c r="H242" s="86"/>
    </row>
    <row r="243" ht="12.75">
      <c r="H243" s="86"/>
    </row>
    <row r="244" ht="12.75">
      <c r="H244" s="86"/>
    </row>
    <row r="245" ht="12.75">
      <c r="H245" s="86"/>
    </row>
    <row r="246" ht="12.75">
      <c r="H246" s="86"/>
    </row>
    <row r="247" ht="12.75">
      <c r="H247" s="86"/>
    </row>
    <row r="248" ht="12.75">
      <c r="H248" s="86"/>
    </row>
    <row r="249" ht="12.75">
      <c r="H249" s="86"/>
    </row>
    <row r="250" ht="12.75">
      <c r="H250" s="86"/>
    </row>
    <row r="251" ht="12.75">
      <c r="H251" s="86"/>
    </row>
    <row r="252" ht="12.75">
      <c r="H252" s="86"/>
    </row>
    <row r="253" ht="12.75">
      <c r="H253" s="86"/>
    </row>
    <row r="254" ht="12.75">
      <c r="H254" s="86"/>
    </row>
    <row r="255" ht="12.75">
      <c r="H255" s="86"/>
    </row>
    <row r="256" ht="12.75">
      <c r="H256" s="86"/>
    </row>
    <row r="257" ht="12.75">
      <c r="H257" s="86"/>
    </row>
    <row r="258" ht="12.75">
      <c r="H258" s="86"/>
    </row>
    <row r="259" ht="12.75">
      <c r="H259" s="86"/>
    </row>
    <row r="260" ht="12.75">
      <c r="H260" s="86"/>
    </row>
    <row r="261" ht="12.75">
      <c r="H261" s="86"/>
    </row>
    <row r="262" ht="12.75">
      <c r="H262" s="86"/>
    </row>
    <row r="263" ht="12.75">
      <c r="H263" s="86"/>
    </row>
    <row r="264" ht="12.75">
      <c r="H264" s="86"/>
    </row>
    <row r="265" ht="12.75">
      <c r="H265" s="86"/>
    </row>
    <row r="266" ht="12.75">
      <c r="H266" s="86"/>
    </row>
    <row r="267" ht="12.75">
      <c r="H267" s="86"/>
    </row>
    <row r="268" ht="12.75">
      <c r="H268" s="86"/>
    </row>
    <row r="269" ht="12.75">
      <c r="H269" s="86"/>
    </row>
    <row r="270" ht="12.75">
      <c r="H270" s="86"/>
    </row>
    <row r="271" ht="12.75">
      <c r="H271" s="86"/>
    </row>
    <row r="272" ht="12.75">
      <c r="H272" s="86"/>
    </row>
    <row r="273" ht="12.75">
      <c r="H273" s="86"/>
    </row>
    <row r="274" ht="12.75">
      <c r="H274" s="86"/>
    </row>
    <row r="275" ht="12.75">
      <c r="H275" s="86"/>
    </row>
    <row r="276" ht="12.75">
      <c r="H276" s="86"/>
    </row>
    <row r="277" ht="12.75">
      <c r="H277" s="86"/>
    </row>
    <row r="278" ht="12.75">
      <c r="H278" s="86"/>
    </row>
    <row r="279" ht="12.75">
      <c r="H279" s="86"/>
    </row>
    <row r="280" ht="12.75">
      <c r="H280" s="86"/>
    </row>
    <row r="281" ht="12.75">
      <c r="H281" s="86"/>
    </row>
    <row r="282" ht="12.75">
      <c r="H282" s="86"/>
    </row>
    <row r="283" ht="12.75">
      <c r="H283" s="86"/>
    </row>
    <row r="284" ht="12.75">
      <c r="H284" s="86"/>
    </row>
    <row r="285" ht="12.75">
      <c r="H285" s="86"/>
    </row>
    <row r="286" ht="12.75">
      <c r="H286" s="86"/>
    </row>
    <row r="287" ht="12.75">
      <c r="H287" s="86"/>
    </row>
    <row r="288" ht="12.75">
      <c r="H288" s="86"/>
    </row>
    <row r="289" ht="12.75">
      <c r="H289" s="86"/>
    </row>
    <row r="290" ht="12.75">
      <c r="H290" s="86"/>
    </row>
    <row r="291" ht="12.75">
      <c r="H291" s="86"/>
    </row>
    <row r="292" ht="12.75">
      <c r="H292" s="86"/>
    </row>
    <row r="293" ht="12.75">
      <c r="H293" s="86"/>
    </row>
    <row r="294" ht="12.75">
      <c r="H294" s="86"/>
    </row>
    <row r="295" ht="12.75">
      <c r="H295" s="86"/>
    </row>
    <row r="296" ht="12.75">
      <c r="H296" s="86"/>
    </row>
    <row r="297" ht="12.75">
      <c r="H297" s="86"/>
    </row>
    <row r="298" ht="12.75">
      <c r="H298" s="86"/>
    </row>
    <row r="299" ht="12.75">
      <c r="H299" s="86"/>
    </row>
    <row r="300" ht="12.75">
      <c r="H300" s="86"/>
    </row>
    <row r="301" ht="12.75">
      <c r="H301" s="86"/>
    </row>
    <row r="302" ht="12.75">
      <c r="H302" s="86"/>
    </row>
    <row r="303" ht="12.75">
      <c r="H303" s="86"/>
    </row>
    <row r="304" ht="12.75">
      <c r="H304" s="86"/>
    </row>
    <row r="305" ht="12.75">
      <c r="H305" s="86"/>
    </row>
    <row r="306" ht="12.75">
      <c r="H306" s="86"/>
    </row>
    <row r="307" ht="12.75">
      <c r="H307" s="86"/>
    </row>
    <row r="308" ht="12.75">
      <c r="H308" s="86"/>
    </row>
    <row r="309" ht="12.75">
      <c r="H309" s="86"/>
    </row>
    <row r="310" ht="12.75">
      <c r="H310" s="86"/>
    </row>
    <row r="311" ht="12.75">
      <c r="H311" s="86"/>
    </row>
    <row r="312" ht="12.75">
      <c r="H312" s="86"/>
    </row>
    <row r="313" ht="12.75">
      <c r="H313" s="86"/>
    </row>
    <row r="314" ht="12.75">
      <c r="H314" s="86"/>
    </row>
    <row r="315" ht="12.75">
      <c r="H315" s="86"/>
    </row>
    <row r="316" ht="12.75">
      <c r="H316" s="86"/>
    </row>
    <row r="317" ht="12.75">
      <c r="H317" s="86"/>
    </row>
    <row r="318" ht="12.75">
      <c r="H318" s="86"/>
    </row>
    <row r="319" ht="12.75">
      <c r="H319" s="86"/>
    </row>
    <row r="320" ht="12.75">
      <c r="H320" s="86"/>
    </row>
    <row r="321" ht="12.75">
      <c r="H321" s="86"/>
    </row>
    <row r="322" ht="12.75">
      <c r="H322" s="86"/>
    </row>
    <row r="323" ht="12.75">
      <c r="H323" s="86"/>
    </row>
    <row r="324" ht="12.75">
      <c r="H324" s="86"/>
    </row>
    <row r="325" ht="12.75">
      <c r="H325" s="86"/>
    </row>
    <row r="326" ht="12.75">
      <c r="H326" s="86"/>
    </row>
    <row r="327" ht="12.75">
      <c r="H327" s="86"/>
    </row>
    <row r="328" ht="12.75">
      <c r="H328" s="86"/>
    </row>
    <row r="329" ht="12.75">
      <c r="H329" s="86"/>
    </row>
    <row r="330" ht="12.75">
      <c r="H330" s="86"/>
    </row>
    <row r="331" ht="12.75">
      <c r="H331" s="86"/>
    </row>
    <row r="332" ht="12.75">
      <c r="H332" s="86"/>
    </row>
    <row r="333" ht="12.75">
      <c r="H333" s="86"/>
    </row>
    <row r="334" ht="12.75">
      <c r="H334" s="86"/>
    </row>
    <row r="335" ht="12.75">
      <c r="H335" s="86"/>
    </row>
    <row r="336" ht="12.75">
      <c r="H336" s="86"/>
    </row>
    <row r="337" ht="12.75">
      <c r="H337" s="86"/>
    </row>
    <row r="338" ht="12.75">
      <c r="H338" s="86"/>
    </row>
    <row r="339" ht="12.75">
      <c r="H339" s="86"/>
    </row>
    <row r="340" ht="12.75">
      <c r="H340" s="86"/>
    </row>
    <row r="341" ht="12.75">
      <c r="H341" s="86"/>
    </row>
    <row r="342" ht="12.75">
      <c r="H342" s="86"/>
    </row>
    <row r="343" ht="12.75">
      <c r="H343" s="86"/>
    </row>
    <row r="344" ht="12.75">
      <c r="H344" s="86"/>
    </row>
    <row r="345" ht="12.75">
      <c r="H345" s="86"/>
    </row>
    <row r="346" ht="12.75">
      <c r="H346" s="86"/>
    </row>
    <row r="347" ht="12.75">
      <c r="H347" s="86"/>
    </row>
    <row r="348" ht="12.75">
      <c r="H348" s="86"/>
    </row>
    <row r="349" ht="12.75">
      <c r="H349" s="86"/>
    </row>
    <row r="350" ht="12.75">
      <c r="H350" s="86"/>
    </row>
    <row r="351" ht="12.75">
      <c r="H351" s="86"/>
    </row>
    <row r="352" ht="12.75">
      <c r="H352" s="86"/>
    </row>
    <row r="353" ht="12.75">
      <c r="H353" s="86"/>
    </row>
    <row r="354" ht="12.75">
      <c r="H354" s="86"/>
    </row>
    <row r="355" ht="12.75">
      <c r="H355" s="86"/>
    </row>
    <row r="356" ht="12.75">
      <c r="H356" s="86"/>
    </row>
    <row r="357" ht="12.75">
      <c r="H357" s="86"/>
    </row>
    <row r="358" ht="12.75">
      <c r="H358" s="86"/>
    </row>
    <row r="359" ht="12.75">
      <c r="H359" s="86"/>
    </row>
    <row r="360" ht="12.75">
      <c r="H360" s="86"/>
    </row>
    <row r="361" ht="12.75">
      <c r="H361" s="86"/>
    </row>
    <row r="362" ht="12.75">
      <c r="H362" s="86"/>
    </row>
    <row r="363" ht="12.75">
      <c r="H363" s="86"/>
    </row>
    <row r="364" ht="12.75">
      <c r="H364" s="86"/>
    </row>
    <row r="365" ht="12.75">
      <c r="H365" s="86"/>
    </row>
    <row r="366" ht="12.75">
      <c r="H366" s="86"/>
    </row>
    <row r="367" ht="12.75">
      <c r="H367" s="86"/>
    </row>
    <row r="368" ht="12.75">
      <c r="H368" s="86"/>
    </row>
    <row r="369" ht="12.75">
      <c r="H369" s="86"/>
    </row>
    <row r="370" ht="12.75">
      <c r="H370" s="86"/>
    </row>
    <row r="371" ht="12.75">
      <c r="H371" s="86"/>
    </row>
    <row r="372" ht="12.75">
      <c r="H372" s="86"/>
    </row>
    <row r="373" ht="12.75">
      <c r="H373" s="86"/>
    </row>
    <row r="374" ht="12.75">
      <c r="H374" s="86"/>
    </row>
    <row r="375" ht="12.75">
      <c r="H375" s="86"/>
    </row>
    <row r="376" ht="12.75">
      <c r="H376" s="86"/>
    </row>
    <row r="377" ht="12.75">
      <c r="H377" s="86"/>
    </row>
    <row r="378" ht="12.75">
      <c r="H378" s="86"/>
    </row>
    <row r="379" ht="12.75">
      <c r="H379" s="86"/>
    </row>
    <row r="380" ht="12.75">
      <c r="H380" s="86"/>
    </row>
    <row r="381" ht="12.75">
      <c r="H381" s="86"/>
    </row>
    <row r="382" ht="12.75">
      <c r="H382" s="86"/>
    </row>
    <row r="383" ht="12.75">
      <c r="H383" s="86"/>
    </row>
    <row r="384" ht="12.75">
      <c r="H384" s="86"/>
    </row>
    <row r="385" ht="12.75">
      <c r="H385" s="86"/>
    </row>
    <row r="386" ht="12.75">
      <c r="H386" s="86"/>
    </row>
    <row r="387" ht="12.75">
      <c r="H387" s="86"/>
    </row>
    <row r="388" ht="12.75">
      <c r="H388" s="86"/>
    </row>
    <row r="389" ht="12.75">
      <c r="H389" s="86"/>
    </row>
    <row r="390" ht="12.75">
      <c r="H390" s="86"/>
    </row>
    <row r="391" ht="12.75">
      <c r="H391" s="86"/>
    </row>
    <row r="392" ht="12.75">
      <c r="H392" s="86"/>
    </row>
    <row r="393" ht="12.75">
      <c r="H393" s="86"/>
    </row>
    <row r="394" ht="12.75">
      <c r="H394" s="86"/>
    </row>
    <row r="395" ht="12.75">
      <c r="H395" s="86"/>
    </row>
    <row r="396" ht="12.75">
      <c r="H396" s="86"/>
    </row>
    <row r="397" ht="12.75">
      <c r="H397" s="86"/>
    </row>
    <row r="398" ht="12.75">
      <c r="H398" s="86"/>
    </row>
    <row r="399" ht="12.75">
      <c r="H399" s="86"/>
    </row>
    <row r="400" ht="12.75">
      <c r="H400" s="86"/>
    </row>
    <row r="401" ht="12.75">
      <c r="H401" s="86"/>
    </row>
    <row r="402" ht="12.75">
      <c r="H402" s="86"/>
    </row>
    <row r="403" ht="12.75">
      <c r="H403" s="86"/>
    </row>
    <row r="404" ht="12.75">
      <c r="H404" s="86"/>
    </row>
    <row r="405" ht="12.75">
      <c r="H405" s="86"/>
    </row>
    <row r="406" ht="12.75">
      <c r="H406" s="86"/>
    </row>
    <row r="407" ht="12.75">
      <c r="H407" s="86"/>
    </row>
    <row r="408" ht="12.75">
      <c r="H408" s="86"/>
    </row>
    <row r="409" ht="12.75">
      <c r="H409" s="86"/>
    </row>
    <row r="410" ht="12.75">
      <c r="H410" s="86"/>
    </row>
    <row r="411" ht="12.75">
      <c r="H411" s="86"/>
    </row>
    <row r="412" ht="12.75">
      <c r="H412" s="86"/>
    </row>
    <row r="413" ht="12.75">
      <c r="H413" s="86"/>
    </row>
    <row r="414" ht="12.75">
      <c r="H414" s="86"/>
    </row>
    <row r="415" ht="12.75">
      <c r="H415" s="86"/>
    </row>
    <row r="416" ht="12.75">
      <c r="H416" s="86"/>
    </row>
    <row r="417" ht="12.75">
      <c r="H417" s="86"/>
    </row>
    <row r="418" ht="12.75">
      <c r="H418" s="86"/>
    </row>
    <row r="419" ht="12.75">
      <c r="H419" s="86"/>
    </row>
    <row r="420" ht="12.75">
      <c r="H420" s="86"/>
    </row>
    <row r="421" ht="12.75">
      <c r="H421" s="86"/>
    </row>
    <row r="422" ht="12.75">
      <c r="H422" s="86"/>
    </row>
    <row r="423" ht="12.75">
      <c r="H423" s="86"/>
    </row>
    <row r="424" ht="12.75">
      <c r="H424" s="86"/>
    </row>
    <row r="425" ht="12.75">
      <c r="H425" s="86"/>
    </row>
    <row r="426" ht="12.75">
      <c r="H426" s="86"/>
    </row>
    <row r="427" ht="12.75">
      <c r="H427" s="86"/>
    </row>
    <row r="428" ht="12.75">
      <c r="H428" s="86"/>
    </row>
    <row r="429" ht="12.75">
      <c r="H429" s="86"/>
    </row>
    <row r="430" ht="12.75">
      <c r="H430" s="86"/>
    </row>
    <row r="431" ht="12.75">
      <c r="H431" s="86"/>
    </row>
    <row r="432" ht="12.75">
      <c r="H432" s="86"/>
    </row>
    <row r="433" ht="12.75">
      <c r="H433" s="86"/>
    </row>
    <row r="434" ht="12.75">
      <c r="H434" s="86"/>
    </row>
    <row r="435" ht="12.75">
      <c r="H435" s="86"/>
    </row>
    <row r="436" ht="12.75">
      <c r="H436" s="86"/>
    </row>
    <row r="437" ht="12.75">
      <c r="H437" s="86"/>
    </row>
    <row r="438" ht="12.75">
      <c r="H438" s="86"/>
    </row>
    <row r="439" ht="12.75">
      <c r="H439" s="86"/>
    </row>
    <row r="440" ht="12.75">
      <c r="H440" s="86"/>
    </row>
    <row r="441" ht="12.75">
      <c r="H441" s="86"/>
    </row>
    <row r="442" ht="12.75">
      <c r="H442" s="86"/>
    </row>
    <row r="443" ht="12.75">
      <c r="H443" s="86"/>
    </row>
    <row r="444" ht="12.75">
      <c r="H444" s="86"/>
    </row>
    <row r="445" ht="12.75">
      <c r="H445" s="86"/>
    </row>
    <row r="446" ht="12.75">
      <c r="H446" s="86"/>
    </row>
    <row r="447" ht="12.75">
      <c r="H447" s="86"/>
    </row>
    <row r="448" ht="12.75">
      <c r="H448" s="86"/>
    </row>
    <row r="449" ht="12.75">
      <c r="H449" s="86"/>
    </row>
    <row r="450" ht="12.75">
      <c r="H450" s="86"/>
    </row>
    <row r="451" ht="12.75">
      <c r="H451" s="86"/>
    </row>
    <row r="452" ht="12.75">
      <c r="H452" s="86"/>
    </row>
    <row r="453" ht="12.75">
      <c r="H453" s="86"/>
    </row>
    <row r="454" ht="12.75">
      <c r="H454" s="86"/>
    </row>
    <row r="455" ht="12.75">
      <c r="H455" s="86"/>
    </row>
    <row r="456" ht="12.75">
      <c r="H456" s="86"/>
    </row>
    <row r="457" ht="12.75">
      <c r="H457" s="86"/>
    </row>
    <row r="458" ht="12.75">
      <c r="H458" s="86"/>
    </row>
    <row r="459" ht="12.75">
      <c r="H459" s="86"/>
    </row>
    <row r="460" ht="12.75">
      <c r="H460" s="86"/>
    </row>
    <row r="461" ht="12.75">
      <c r="H461" s="86"/>
    </row>
    <row r="462" ht="12.75">
      <c r="H462" s="86"/>
    </row>
    <row r="463" ht="12.75">
      <c r="H463" s="86"/>
    </row>
    <row r="464" ht="12.75">
      <c r="H464" s="86"/>
    </row>
    <row r="465" ht="12.75">
      <c r="H465" s="86"/>
    </row>
    <row r="466" ht="12.75">
      <c r="H466" s="86"/>
    </row>
    <row r="467" ht="12.75">
      <c r="H467" s="86"/>
    </row>
    <row r="468" ht="12.75">
      <c r="H468" s="86"/>
    </row>
    <row r="469" ht="12.75">
      <c r="H469" s="86"/>
    </row>
    <row r="470" ht="12.75">
      <c r="H470" s="86"/>
    </row>
    <row r="471" ht="12.75">
      <c r="H471" s="86"/>
    </row>
    <row r="472" ht="12.75">
      <c r="H472" s="86"/>
    </row>
    <row r="473" ht="12.75">
      <c r="H473" s="86"/>
    </row>
    <row r="474" ht="12.75">
      <c r="H474" s="86"/>
    </row>
    <row r="475" ht="12.75">
      <c r="H475" s="86"/>
    </row>
    <row r="476" ht="12.75">
      <c r="H476" s="86"/>
    </row>
    <row r="477" ht="12.75">
      <c r="H477" s="86"/>
    </row>
    <row r="478" ht="12.75">
      <c r="H478" s="86"/>
    </row>
    <row r="479" ht="12.75">
      <c r="H479" s="86"/>
    </row>
    <row r="480" ht="12.75">
      <c r="H480" s="86"/>
    </row>
    <row r="481" ht="12.75">
      <c r="H481" s="86"/>
    </row>
    <row r="482" ht="12.75">
      <c r="H482" s="86"/>
    </row>
    <row r="483" ht="12.75">
      <c r="H483" s="86"/>
    </row>
    <row r="484" ht="12.75">
      <c r="H484" s="86"/>
    </row>
    <row r="485" ht="12.75">
      <c r="H485" s="86"/>
    </row>
    <row r="486" ht="12.75">
      <c r="H486" s="86"/>
    </row>
    <row r="487" ht="12.75">
      <c r="H487" s="86"/>
    </row>
    <row r="488" ht="12.75">
      <c r="H488" s="86"/>
    </row>
    <row r="489" ht="12.75">
      <c r="H489" s="86"/>
    </row>
    <row r="490" ht="12.75">
      <c r="H490" s="86"/>
    </row>
    <row r="491" ht="12.75">
      <c r="H491" s="86"/>
    </row>
    <row r="492" ht="12.75">
      <c r="H492" s="86"/>
    </row>
    <row r="493" ht="12.75">
      <c r="H493" s="86"/>
    </row>
    <row r="494" ht="12.75">
      <c r="H494" s="86"/>
    </row>
    <row r="495" ht="12.75">
      <c r="H495" s="86"/>
    </row>
    <row r="496" ht="12.75">
      <c r="H496" s="86"/>
    </row>
    <row r="497" ht="12.75">
      <c r="H497" s="86"/>
    </row>
    <row r="498" ht="12.75">
      <c r="H498" s="86"/>
    </row>
    <row r="499" ht="12.75">
      <c r="H499" s="86"/>
    </row>
    <row r="500" ht="12.75">
      <c r="H500" s="86"/>
    </row>
    <row r="501" ht="12.75">
      <c r="H501" s="86"/>
    </row>
    <row r="502" ht="12.75">
      <c r="H502" s="86"/>
    </row>
    <row r="503" ht="12.75">
      <c r="H503" s="86"/>
    </row>
    <row r="504" ht="12.75">
      <c r="H504" s="86"/>
    </row>
    <row r="505" ht="12.75">
      <c r="H505" s="86"/>
    </row>
    <row r="506" ht="12.75">
      <c r="H506" s="86"/>
    </row>
    <row r="507" ht="12.75">
      <c r="H507" s="86"/>
    </row>
    <row r="508" ht="12.75">
      <c r="H508" s="86"/>
    </row>
    <row r="509" ht="12.75">
      <c r="H509" s="86"/>
    </row>
    <row r="510" ht="12.75">
      <c r="H510" s="86"/>
    </row>
    <row r="511" ht="12.75">
      <c r="H511" s="86"/>
    </row>
    <row r="512" ht="12.75">
      <c r="H512" s="86"/>
    </row>
    <row r="513" ht="12.75">
      <c r="H513" s="86"/>
    </row>
    <row r="514" ht="12.75">
      <c r="H514" s="86"/>
    </row>
    <row r="515" ht="12.75">
      <c r="H515" s="86"/>
    </row>
    <row r="516" ht="12.75">
      <c r="H516" s="86"/>
    </row>
    <row r="517" ht="12.75">
      <c r="H517" s="86"/>
    </row>
    <row r="518" ht="12.75">
      <c r="H518" s="86"/>
    </row>
    <row r="519" ht="12.75">
      <c r="H519" s="86"/>
    </row>
    <row r="520" ht="12.75">
      <c r="H520" s="86"/>
    </row>
    <row r="521" ht="12.75">
      <c r="H521" s="86"/>
    </row>
    <row r="522" ht="12.75">
      <c r="H522" s="86"/>
    </row>
    <row r="523" ht="12.75">
      <c r="H523" s="86"/>
    </row>
    <row r="524" ht="12.75">
      <c r="H524" s="86"/>
    </row>
    <row r="525" ht="12.75">
      <c r="H525" s="86"/>
    </row>
    <row r="526" ht="12.75">
      <c r="H526" s="86"/>
    </row>
    <row r="527" ht="12.75">
      <c r="H527" s="86"/>
    </row>
    <row r="528" ht="12.75">
      <c r="H528" s="86"/>
    </row>
    <row r="529" ht="12.75">
      <c r="H529" s="86"/>
    </row>
    <row r="530" ht="12.75">
      <c r="H530" s="86"/>
    </row>
    <row r="531" ht="12.75">
      <c r="H531" s="86"/>
    </row>
    <row r="532" ht="12.75">
      <c r="H532" s="86"/>
    </row>
    <row r="533" ht="12.75">
      <c r="H533" s="86"/>
    </row>
    <row r="534" ht="12.75">
      <c r="H534" s="86"/>
    </row>
    <row r="535" ht="12.75">
      <c r="H535" s="86"/>
    </row>
    <row r="536" ht="12.75">
      <c r="H536" s="86"/>
    </row>
    <row r="537" ht="12.75">
      <c r="H537" s="86"/>
    </row>
    <row r="538" ht="12.75">
      <c r="H538" s="86"/>
    </row>
    <row r="539" ht="12.75">
      <c r="H539" s="86"/>
    </row>
    <row r="540" ht="12.75">
      <c r="H540" s="86"/>
    </row>
    <row r="541" ht="12.75">
      <c r="H541" s="86"/>
    </row>
    <row r="542" ht="12.75">
      <c r="H542" s="86"/>
    </row>
    <row r="543" ht="12.75">
      <c r="H543" s="86"/>
    </row>
    <row r="544" ht="12.75">
      <c r="H544" s="86"/>
    </row>
    <row r="545" ht="12.75">
      <c r="H545" s="86"/>
    </row>
    <row r="546" ht="12.75">
      <c r="H546" s="86"/>
    </row>
    <row r="547" ht="12.75">
      <c r="H547" s="86"/>
    </row>
    <row r="548" ht="12.75">
      <c r="H548" s="86"/>
    </row>
    <row r="549" ht="12.75">
      <c r="H549" s="86"/>
    </row>
    <row r="550" ht="12.75">
      <c r="H550" s="86"/>
    </row>
    <row r="551" ht="12.75">
      <c r="H551" s="86"/>
    </row>
    <row r="552" ht="12.75">
      <c r="H552" s="86"/>
    </row>
    <row r="553" ht="12.75">
      <c r="H553" s="86"/>
    </row>
    <row r="554" ht="12.75">
      <c r="H554" s="86"/>
    </row>
    <row r="555" ht="12.75">
      <c r="H555" s="86"/>
    </row>
    <row r="556" ht="12.75">
      <c r="H556" s="86"/>
    </row>
    <row r="557" ht="12.75">
      <c r="H557" s="86"/>
    </row>
    <row r="558" ht="12.75">
      <c r="H558" s="86"/>
    </row>
    <row r="559" ht="12.75">
      <c r="H559" s="86"/>
    </row>
    <row r="560" ht="12.75">
      <c r="H560" s="86"/>
    </row>
    <row r="561" ht="12.75">
      <c r="H561" s="86"/>
    </row>
    <row r="562" ht="12.75">
      <c r="H562" s="86"/>
    </row>
    <row r="563" ht="12.75">
      <c r="H563" s="86"/>
    </row>
    <row r="564" ht="12.75">
      <c r="H564" s="86"/>
    </row>
    <row r="565" ht="12.75">
      <c r="H565" s="86"/>
    </row>
    <row r="566" ht="12.75">
      <c r="H566" s="86"/>
    </row>
    <row r="567" ht="12.75">
      <c r="H567" s="86"/>
    </row>
    <row r="568" ht="12.75">
      <c r="H568" s="86"/>
    </row>
    <row r="569" ht="12.75">
      <c r="H569" s="86"/>
    </row>
    <row r="570" ht="12.75">
      <c r="H570" s="86"/>
    </row>
    <row r="571" ht="12.75">
      <c r="H571" s="86"/>
    </row>
    <row r="572" ht="12.75">
      <c r="H572" s="86"/>
    </row>
    <row r="573" ht="12.75">
      <c r="H573" s="86"/>
    </row>
    <row r="574" ht="12.75">
      <c r="H574" s="86"/>
    </row>
    <row r="575" ht="12.75">
      <c r="H575" s="86"/>
    </row>
    <row r="576" ht="12.75">
      <c r="H576" s="86"/>
    </row>
    <row r="577" ht="12.75">
      <c r="H577" s="86"/>
    </row>
    <row r="578" ht="12.75">
      <c r="H578" s="86"/>
    </row>
    <row r="579" ht="12.75">
      <c r="H579" s="86"/>
    </row>
    <row r="580" ht="12.75">
      <c r="H580" s="86"/>
    </row>
    <row r="581" ht="12.75">
      <c r="H581" s="86"/>
    </row>
    <row r="582" ht="12.75">
      <c r="H582" s="86"/>
    </row>
    <row r="583" ht="12.75">
      <c r="H583" s="86"/>
    </row>
    <row r="584" ht="12.75">
      <c r="H584" s="86"/>
    </row>
    <row r="585" ht="12.75">
      <c r="H585" s="86"/>
    </row>
    <row r="586" ht="12.75">
      <c r="H586" s="86"/>
    </row>
    <row r="587" ht="12.75">
      <c r="H587" s="86"/>
    </row>
    <row r="588" ht="12.75">
      <c r="H588" s="86"/>
    </row>
    <row r="589" ht="12.75">
      <c r="H589" s="86"/>
    </row>
    <row r="590" ht="12.75">
      <c r="H590" s="86"/>
    </row>
    <row r="591" ht="12.75">
      <c r="H591" s="86"/>
    </row>
    <row r="592" ht="12.75">
      <c r="H592" s="86"/>
    </row>
    <row r="593" ht="12.75">
      <c r="H593" s="86"/>
    </row>
    <row r="594" ht="12.75">
      <c r="H594" s="86"/>
    </row>
    <row r="595" ht="12.75">
      <c r="H595" s="86"/>
    </row>
    <row r="596" ht="12.75">
      <c r="H596" s="86"/>
    </row>
    <row r="597" ht="12.75">
      <c r="H597" s="86"/>
    </row>
    <row r="598" ht="12.75">
      <c r="H598" s="86"/>
    </row>
    <row r="599" ht="12.75">
      <c r="H599" s="86"/>
    </row>
    <row r="600" ht="12.75">
      <c r="H600" s="86"/>
    </row>
    <row r="601" ht="12.75">
      <c r="H601" s="86"/>
    </row>
    <row r="602" ht="12.75">
      <c r="H602" s="86"/>
    </row>
    <row r="603" ht="12.75">
      <c r="H603" s="86"/>
    </row>
    <row r="604" ht="12.75">
      <c r="H604" s="86"/>
    </row>
    <row r="605" ht="12.75">
      <c r="H605" s="86"/>
    </row>
    <row r="606" ht="12.75">
      <c r="H606" s="86"/>
    </row>
    <row r="607" ht="12.75">
      <c r="H607" s="86"/>
    </row>
    <row r="608" ht="12.75">
      <c r="H608" s="86"/>
    </row>
    <row r="609" ht="12.75">
      <c r="H609" s="86"/>
    </row>
    <row r="610" ht="12.75">
      <c r="H610" s="86"/>
    </row>
    <row r="611" ht="12.75">
      <c r="H611" s="86"/>
    </row>
    <row r="612" ht="12.75">
      <c r="H612" s="86"/>
    </row>
    <row r="613" ht="12.75">
      <c r="H613" s="86"/>
    </row>
    <row r="614" ht="12.75">
      <c r="H614" s="86"/>
    </row>
    <row r="615" ht="12.75">
      <c r="H615" s="86"/>
    </row>
    <row r="616" ht="12.75">
      <c r="H616" s="86"/>
    </row>
    <row r="617" ht="12.75">
      <c r="H617" s="86"/>
    </row>
    <row r="618" ht="12.75">
      <c r="H618" s="86"/>
    </row>
    <row r="619" ht="12.75">
      <c r="H619" s="86"/>
    </row>
    <row r="620" ht="12.75">
      <c r="H620" s="86"/>
    </row>
    <row r="621" ht="12.75">
      <c r="H621" s="86"/>
    </row>
    <row r="622" ht="12.75">
      <c r="H622" s="86"/>
    </row>
    <row r="623" ht="12.75">
      <c r="H623" s="86"/>
    </row>
    <row r="624" ht="12.75">
      <c r="H624" s="86"/>
    </row>
    <row r="625" ht="12.75">
      <c r="H625" s="86"/>
    </row>
    <row r="626" ht="12.75">
      <c r="H626" s="86"/>
    </row>
    <row r="627" ht="12.75">
      <c r="H627" s="86"/>
    </row>
    <row r="628" ht="12.75">
      <c r="H628" s="86"/>
    </row>
    <row r="629" ht="12.75">
      <c r="H629" s="86"/>
    </row>
    <row r="630" ht="12.75">
      <c r="H630" s="86"/>
    </row>
    <row r="631" ht="12.75">
      <c r="H631" s="86"/>
    </row>
    <row r="632" ht="12.75">
      <c r="H632" s="86"/>
    </row>
    <row r="633" ht="12.75">
      <c r="H633" s="86"/>
    </row>
    <row r="634" ht="12.75">
      <c r="H634" s="86"/>
    </row>
    <row r="635" ht="12.75">
      <c r="H635" s="86"/>
    </row>
    <row r="636" ht="12.75">
      <c r="H636" s="86"/>
    </row>
    <row r="637" ht="12.75">
      <c r="H637" s="86"/>
    </row>
    <row r="638" ht="12.75">
      <c r="H638" s="86"/>
    </row>
    <row r="639" ht="12.75">
      <c r="H639" s="86"/>
    </row>
    <row r="640" ht="12.75">
      <c r="H640" s="86"/>
    </row>
    <row r="641" ht="12.75">
      <c r="H641" s="86"/>
    </row>
    <row r="642" ht="12.75">
      <c r="H642" s="86"/>
    </row>
    <row r="643" ht="12.75">
      <c r="H643" s="86"/>
    </row>
    <row r="644" ht="12.75">
      <c r="H644" s="86"/>
    </row>
    <row r="645" ht="12.75">
      <c r="H645" s="86"/>
    </row>
    <row r="646" ht="12.75">
      <c r="H646" s="86"/>
    </row>
    <row r="647" ht="12.75">
      <c r="H647" s="86"/>
    </row>
    <row r="648" ht="12.75">
      <c r="H648" s="86"/>
    </row>
    <row r="649" ht="12.75">
      <c r="H649" s="86"/>
    </row>
    <row r="650" ht="12.75">
      <c r="H650" s="86"/>
    </row>
    <row r="651" ht="12.75">
      <c r="H651" s="86"/>
    </row>
    <row r="652" ht="12.75">
      <c r="H652" s="86"/>
    </row>
    <row r="653" ht="12.75">
      <c r="H653" s="86"/>
    </row>
    <row r="654" ht="12.75">
      <c r="H654" s="86"/>
    </row>
    <row r="655" ht="12.75">
      <c r="H655" s="86"/>
    </row>
    <row r="656" ht="12.75">
      <c r="H656" s="86"/>
    </row>
    <row r="657" ht="12.75">
      <c r="H657" s="86"/>
    </row>
    <row r="658" ht="12.75">
      <c r="H658" s="86"/>
    </row>
    <row r="659" ht="12.75">
      <c r="H659" s="86"/>
    </row>
    <row r="660" ht="12.75">
      <c r="H660" s="86"/>
    </row>
    <row r="661" ht="12.75">
      <c r="H661" s="86"/>
    </row>
    <row r="662" ht="12.75">
      <c r="H662" s="86"/>
    </row>
    <row r="663" ht="12.75">
      <c r="H663" s="86"/>
    </row>
    <row r="664" ht="12.75">
      <c r="H664" s="86"/>
    </row>
    <row r="665" ht="12.75">
      <c r="H665" s="86"/>
    </row>
    <row r="666" ht="12.75">
      <c r="H666" s="86"/>
    </row>
    <row r="667" ht="12.75">
      <c r="H667" s="86"/>
    </row>
    <row r="668" ht="12.75">
      <c r="H668" s="86"/>
    </row>
    <row r="669" ht="12.75">
      <c r="H669" s="86"/>
    </row>
    <row r="670" ht="12.75">
      <c r="H670" s="86"/>
    </row>
    <row r="671" ht="12.75">
      <c r="H671" s="86"/>
    </row>
    <row r="672" ht="12.75">
      <c r="H672" s="86"/>
    </row>
    <row r="673" ht="12.75">
      <c r="H673" s="86"/>
    </row>
    <row r="674" ht="12.75">
      <c r="H674" s="86"/>
    </row>
    <row r="675" ht="12.75">
      <c r="H675" s="86"/>
    </row>
    <row r="676" ht="12.75">
      <c r="H676" s="86"/>
    </row>
    <row r="677" ht="12.75">
      <c r="H677" s="86"/>
    </row>
    <row r="678" ht="12.75">
      <c r="H678" s="86"/>
    </row>
    <row r="679" ht="12.75">
      <c r="H679" s="86"/>
    </row>
    <row r="680" ht="12.75">
      <c r="H680" s="86"/>
    </row>
    <row r="681" ht="12.75">
      <c r="H681" s="86"/>
    </row>
    <row r="682" ht="12.75">
      <c r="H682" s="86"/>
    </row>
    <row r="683" ht="12.75">
      <c r="H683" s="86"/>
    </row>
    <row r="684" ht="12.75">
      <c r="H684" s="86"/>
    </row>
    <row r="685" ht="12.75">
      <c r="H685" s="86"/>
    </row>
    <row r="686" ht="12.75">
      <c r="H686" s="86"/>
    </row>
    <row r="687" ht="12.75">
      <c r="H687" s="86"/>
    </row>
    <row r="688" ht="12.75">
      <c r="H688" s="86"/>
    </row>
    <row r="689" ht="12.75">
      <c r="H689" s="86"/>
    </row>
    <row r="690" ht="12.75">
      <c r="H690" s="86"/>
    </row>
    <row r="691" ht="12.75">
      <c r="H691" s="86"/>
    </row>
    <row r="692" ht="12.75">
      <c r="H692" s="86"/>
    </row>
    <row r="693" ht="12.75">
      <c r="H693" s="86"/>
    </row>
    <row r="694" ht="12.75">
      <c r="H694" s="86"/>
    </row>
    <row r="695" ht="12.75">
      <c r="H695" s="86"/>
    </row>
    <row r="696" ht="12.75">
      <c r="H696" s="86"/>
    </row>
    <row r="697" ht="12.75">
      <c r="H697" s="86"/>
    </row>
    <row r="698" ht="12.75">
      <c r="H698" s="86"/>
    </row>
    <row r="699" ht="12.75">
      <c r="H699" s="86"/>
    </row>
  </sheetData>
  <printOptions/>
  <pageMargins left="0.55" right="0.32" top="0.59" bottom="1" header="0.5" footer="0.5"/>
  <pageSetup horizontalDpi="600" verticalDpi="600" orientation="portrait" paperSize="9" scale="55" r:id="rId2"/>
  <drawing r:id="rId1"/>
</worksheet>
</file>

<file path=xl/worksheets/sheet9.xml><?xml version="1.0" encoding="utf-8"?>
<worksheet xmlns="http://schemas.openxmlformats.org/spreadsheetml/2006/main" xmlns:r="http://schemas.openxmlformats.org/officeDocument/2006/relationships">
  <dimension ref="A1:AS242"/>
  <sheetViews>
    <sheetView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3" customWidth="1"/>
    <col min="2" max="2" width="55.7109375" style="87" customWidth="1"/>
    <col min="3" max="3" width="15.421875" style="87" customWidth="1"/>
    <col min="4" max="4" width="13.7109375" style="87" bestFit="1" customWidth="1"/>
    <col min="5" max="5" width="12.57421875" style="87" bestFit="1" customWidth="1"/>
    <col min="6" max="6" width="12.7109375" style="87" bestFit="1" customWidth="1"/>
    <col min="7" max="7" width="11.57421875" style="87" bestFit="1" customWidth="1"/>
    <col min="8" max="8" width="11.7109375" style="87" bestFit="1" customWidth="1"/>
    <col min="9" max="9" width="12.7109375" style="154" bestFit="1" customWidth="1"/>
    <col min="10" max="16384" width="9.140625" style="87" customWidth="1"/>
  </cols>
  <sheetData>
    <row r="1" ht="12.75">
      <c r="A1" s="153" t="s">
        <v>55</v>
      </c>
    </row>
    <row r="2" ht="12.75">
      <c r="A2" s="153" t="s">
        <v>332</v>
      </c>
    </row>
    <row r="3" spans="4:8" ht="12.75">
      <c r="D3" s="88"/>
      <c r="E3" s="88"/>
      <c r="G3" s="253" t="s">
        <v>258</v>
      </c>
      <c r="H3" s="253"/>
    </row>
    <row r="4" spans="3:9" s="33" customFormat="1" ht="12.75">
      <c r="C4" s="33" t="s">
        <v>56</v>
      </c>
      <c r="D4" s="33" t="s">
        <v>23</v>
      </c>
      <c r="E4" s="33" t="s">
        <v>22</v>
      </c>
      <c r="F4" s="33" t="s">
        <v>259</v>
      </c>
      <c r="G4" s="33" t="s">
        <v>260</v>
      </c>
      <c r="H4" s="33" t="s">
        <v>261</v>
      </c>
      <c r="I4" s="155" t="s">
        <v>239</v>
      </c>
    </row>
    <row r="5" s="33" customFormat="1" ht="12.75">
      <c r="I5" s="155"/>
    </row>
    <row r="6" spans="1:9" s="33" customFormat="1" ht="12.75">
      <c r="A6" s="33">
        <v>1</v>
      </c>
      <c r="B6" s="153" t="s">
        <v>262</v>
      </c>
      <c r="H6" s="156"/>
      <c r="I6" s="155"/>
    </row>
    <row r="7" spans="2:9" s="33" customFormat="1" ht="12.75">
      <c r="B7" s="153" t="s">
        <v>263</v>
      </c>
      <c r="C7" s="156">
        <v>3223226</v>
      </c>
      <c r="D7" s="156">
        <v>35000</v>
      </c>
      <c r="E7" s="156">
        <v>9723226</v>
      </c>
      <c r="F7" s="156">
        <f>SUM(C7:E7)</f>
        <v>12981452</v>
      </c>
      <c r="G7" s="156">
        <v>3258226</v>
      </c>
      <c r="H7" s="156"/>
      <c r="I7" s="157">
        <f>F7-G7+H7</f>
        <v>9723226</v>
      </c>
    </row>
    <row r="8" spans="2:9" s="33" customFormat="1" ht="12.75">
      <c r="B8" s="158" t="s">
        <v>264</v>
      </c>
      <c r="C8" s="159">
        <v>0</v>
      </c>
      <c r="D8" s="159">
        <v>0</v>
      </c>
      <c r="E8" s="159">
        <v>0</v>
      </c>
      <c r="F8" s="159">
        <v>0</v>
      </c>
      <c r="I8" s="160">
        <f>F8+G8-H8</f>
        <v>0</v>
      </c>
    </row>
    <row r="9" spans="2:9" s="33" customFormat="1" ht="12.75">
      <c r="B9" s="161"/>
      <c r="C9" s="162"/>
      <c r="D9" s="162"/>
      <c r="E9" s="162"/>
      <c r="F9" s="162"/>
      <c r="I9" s="163"/>
    </row>
    <row r="10" spans="2:9" s="33" customFormat="1" ht="13.5" thickBot="1">
      <c r="B10" s="158" t="s">
        <v>265</v>
      </c>
      <c r="C10" s="164">
        <f>SUM(C7:C8)</f>
        <v>3223226</v>
      </c>
      <c r="D10" s="164">
        <f>SUM(D7:D8)</f>
        <v>35000</v>
      </c>
      <c r="E10" s="164">
        <f>SUM(E7:E8)</f>
        <v>9723226</v>
      </c>
      <c r="F10" s="164">
        <f>SUM(F7:F8)</f>
        <v>12981452</v>
      </c>
      <c r="I10" s="167">
        <f>SUM(I7:I8)</f>
        <v>9723226</v>
      </c>
    </row>
    <row r="11" spans="3:9" s="33" customFormat="1" ht="13.5" thickTop="1">
      <c r="C11" s="162"/>
      <c r="D11" s="162"/>
      <c r="E11" s="162"/>
      <c r="F11" s="162"/>
      <c r="I11" s="163"/>
    </row>
    <row r="12" spans="3:9" s="33" customFormat="1" ht="12.75">
      <c r="C12" s="162"/>
      <c r="D12" s="162"/>
      <c r="E12" s="162"/>
      <c r="F12" s="162"/>
      <c r="I12" s="163"/>
    </row>
    <row r="13" spans="1:9" s="33" customFormat="1" ht="12.75">
      <c r="A13" s="33">
        <v>2</v>
      </c>
      <c r="B13" s="153" t="s">
        <v>266</v>
      </c>
      <c r="C13" s="162"/>
      <c r="D13" s="162"/>
      <c r="E13" s="162"/>
      <c r="F13" s="162"/>
      <c r="I13" s="163"/>
    </row>
    <row r="14" spans="2:9" s="33" customFormat="1" ht="12.75">
      <c r="B14" s="88" t="s">
        <v>267</v>
      </c>
      <c r="C14" s="162">
        <v>0</v>
      </c>
      <c r="D14" s="162">
        <v>0</v>
      </c>
      <c r="E14" s="162">
        <v>0</v>
      </c>
      <c r="F14" s="162">
        <f>SUM(C14:E14)</f>
        <v>0</v>
      </c>
      <c r="I14" s="163">
        <f>SUM(F14:H14)</f>
        <v>0</v>
      </c>
    </row>
    <row r="15" spans="2:9" s="33" customFormat="1" ht="12.75">
      <c r="B15" s="88" t="s">
        <v>336</v>
      </c>
      <c r="C15" s="162">
        <v>0</v>
      </c>
      <c r="D15" s="162">
        <v>0</v>
      </c>
      <c r="E15" s="162">
        <f>3223226+2500000</f>
        <v>5723226</v>
      </c>
      <c r="F15" s="162">
        <f>SUM(C15:E15)</f>
        <v>5723226</v>
      </c>
      <c r="H15" s="156">
        <v>5723226</v>
      </c>
      <c r="I15" s="163">
        <f>+F15+G15-H15</f>
        <v>0</v>
      </c>
    </row>
    <row r="16" spans="2:9" s="33" customFormat="1" ht="12.75">
      <c r="B16" s="88" t="s">
        <v>268</v>
      </c>
      <c r="C16" s="162">
        <v>0</v>
      </c>
      <c r="D16" s="162">
        <v>0</v>
      </c>
      <c r="E16" s="162">
        <v>200000</v>
      </c>
      <c r="F16" s="162">
        <f>SUM(C16:E16)</f>
        <v>200000</v>
      </c>
      <c r="I16" s="163">
        <f>SUM(F16:H16)</f>
        <v>200000</v>
      </c>
    </row>
    <row r="17" spans="2:9" s="33" customFormat="1" ht="12.75">
      <c r="B17" s="87" t="s">
        <v>264</v>
      </c>
      <c r="C17" s="162">
        <v>0</v>
      </c>
      <c r="D17" s="162">
        <v>0</v>
      </c>
      <c r="E17" s="162">
        <v>0</v>
      </c>
      <c r="F17" s="162">
        <f>SUM(C17:E17)</f>
        <v>0</v>
      </c>
      <c r="I17" s="163">
        <f>SUM(F17:H17)</f>
        <v>0</v>
      </c>
    </row>
    <row r="18" spans="2:9" s="33" customFormat="1" ht="12.75">
      <c r="B18" s="87"/>
      <c r="C18" s="165"/>
      <c r="D18" s="165"/>
      <c r="E18" s="165"/>
      <c r="F18" s="165"/>
      <c r="I18" s="166"/>
    </row>
    <row r="19" spans="2:9" s="33" customFormat="1" ht="13.5" thickBot="1">
      <c r="B19" s="88" t="s">
        <v>265</v>
      </c>
      <c r="C19" s="164">
        <f>SUM(C14:C17)</f>
        <v>0</v>
      </c>
      <c r="D19" s="164">
        <f>SUM(D14:D17)</f>
        <v>0</v>
      </c>
      <c r="E19" s="164">
        <f>SUM(E14:E17)</f>
        <v>5923226</v>
      </c>
      <c r="F19" s="164">
        <f>SUM(F14:F17)</f>
        <v>5923226</v>
      </c>
      <c r="I19" s="167">
        <f>SUM(I14:I18)</f>
        <v>200000</v>
      </c>
    </row>
    <row r="20" spans="2:9" s="33" customFormat="1" ht="13.5" thickTop="1">
      <c r="B20" s="87"/>
      <c r="C20" s="162"/>
      <c r="D20" s="162"/>
      <c r="E20" s="162"/>
      <c r="F20" s="162"/>
      <c r="I20" s="163"/>
    </row>
    <row r="21" spans="2:9" s="33" customFormat="1" ht="12.75">
      <c r="B21" s="88" t="s">
        <v>333</v>
      </c>
      <c r="C21" s="156">
        <v>0</v>
      </c>
      <c r="D21" s="33">
        <v>0</v>
      </c>
      <c r="E21" s="33">
        <v>0</v>
      </c>
      <c r="F21" s="162">
        <f>SUM(C21:E21)</f>
        <v>0</v>
      </c>
      <c r="I21" s="157">
        <f>SUM(F21:H21)</f>
        <v>0</v>
      </c>
    </row>
    <row r="22" spans="2:9" s="33" customFormat="1" ht="12.75">
      <c r="B22" s="88"/>
      <c r="C22" s="156"/>
      <c r="F22" s="162"/>
      <c r="I22" s="157"/>
    </row>
    <row r="23" spans="2:9" s="33" customFormat="1" ht="12.75">
      <c r="B23" s="88"/>
      <c r="C23" s="156"/>
      <c r="F23" s="162"/>
      <c r="I23" s="157"/>
    </row>
    <row r="24" spans="1:9" s="33" customFormat="1" ht="12.75">
      <c r="A24" s="33">
        <v>3</v>
      </c>
      <c r="B24" s="65" t="s">
        <v>334</v>
      </c>
      <c r="C24" s="156"/>
      <c r="F24" s="162"/>
      <c r="I24" s="157"/>
    </row>
    <row r="25" spans="1:9" ht="12.75">
      <c r="A25" s="65"/>
      <c r="B25" s="88" t="s">
        <v>271</v>
      </c>
      <c r="C25" s="89">
        <v>0</v>
      </c>
      <c r="D25" s="89">
        <v>0</v>
      </c>
      <c r="E25" s="89">
        <v>0</v>
      </c>
      <c r="F25" s="89">
        <f>SUM(C25:E25)</f>
        <v>0</v>
      </c>
      <c r="I25" s="154">
        <f>SUM(F25:H25)</f>
        <v>0</v>
      </c>
    </row>
    <row r="26" spans="1:9" ht="12.75">
      <c r="A26" s="65"/>
      <c r="B26" s="88" t="s">
        <v>272</v>
      </c>
      <c r="C26" s="89">
        <v>0</v>
      </c>
      <c r="D26" s="89">
        <v>90000</v>
      </c>
      <c r="E26" s="89">
        <v>0</v>
      </c>
      <c r="F26" s="89">
        <f>SUM(C26:E26)</f>
        <v>90000</v>
      </c>
      <c r="I26" s="154">
        <f>SUM(F26:H26)</f>
        <v>90000</v>
      </c>
    </row>
    <row r="27" spans="1:9" ht="12.75">
      <c r="A27" s="65"/>
      <c r="B27" s="88" t="s">
        <v>335</v>
      </c>
      <c r="C27" s="89">
        <v>0</v>
      </c>
      <c r="D27" s="89">
        <v>0</v>
      </c>
      <c r="E27" s="89">
        <v>0</v>
      </c>
      <c r="F27" s="89">
        <f>SUM(C27:E27)</f>
        <v>0</v>
      </c>
      <c r="I27" s="154">
        <f>SUM(F27:H27)</f>
        <v>0</v>
      </c>
    </row>
    <row r="28" spans="1:9" ht="12.75">
      <c r="A28" s="65"/>
      <c r="C28" s="170"/>
      <c r="D28" s="170"/>
      <c r="E28" s="170"/>
      <c r="F28" s="170"/>
      <c r="I28" s="171"/>
    </row>
    <row r="29" spans="1:9" ht="13.5" thickBot="1">
      <c r="A29" s="65"/>
      <c r="B29" s="88" t="s">
        <v>273</v>
      </c>
      <c r="C29" s="91">
        <f>SUM(C25:C28)</f>
        <v>0</v>
      </c>
      <c r="D29" s="91">
        <f>SUM(D25:D28)</f>
        <v>90000</v>
      </c>
      <c r="E29" s="91">
        <f>SUM(E25:E28)</f>
        <v>0</v>
      </c>
      <c r="F29" s="91">
        <f>SUM(F25:F28)</f>
        <v>90000</v>
      </c>
      <c r="I29" s="172">
        <f>SUM(I25:I28)</f>
        <v>90000</v>
      </c>
    </row>
    <row r="30" spans="2:9" s="33" customFormat="1" ht="13.5" thickTop="1">
      <c r="B30" s="88"/>
      <c r="C30" s="156"/>
      <c r="F30" s="162"/>
      <c r="I30" s="157"/>
    </row>
    <row r="31" spans="2:9" s="33" customFormat="1" ht="12.75">
      <c r="B31" s="88"/>
      <c r="C31" s="156"/>
      <c r="F31" s="162"/>
      <c r="I31" s="157"/>
    </row>
    <row r="32" spans="1:9" ht="12.75">
      <c r="A32" s="65">
        <v>4</v>
      </c>
      <c r="B32" s="65" t="s">
        <v>269</v>
      </c>
      <c r="C32" s="89"/>
      <c r="D32" s="89"/>
      <c r="E32" s="89"/>
      <c r="F32" s="89"/>
      <c r="G32" s="89"/>
      <c r="H32" s="89"/>
      <c r="I32" s="168"/>
    </row>
    <row r="33" spans="1:9" ht="12.75">
      <c r="A33" s="65"/>
      <c r="C33" s="89"/>
      <c r="D33" s="89"/>
      <c r="E33" s="89"/>
      <c r="F33" s="89"/>
      <c r="G33" s="89"/>
      <c r="H33" s="89"/>
      <c r="I33" s="168"/>
    </row>
    <row r="34" spans="1:9" ht="12.75">
      <c r="A34" s="65"/>
      <c r="B34" s="88" t="s">
        <v>270</v>
      </c>
      <c r="C34" s="89"/>
      <c r="D34" s="89"/>
      <c r="E34" s="89"/>
      <c r="F34" s="89"/>
      <c r="G34" s="169"/>
      <c r="H34" s="89"/>
      <c r="I34" s="168"/>
    </row>
    <row r="35" spans="1:9" ht="12.75">
      <c r="A35" s="65"/>
      <c r="B35" s="88" t="s">
        <v>271</v>
      </c>
      <c r="C35" s="89">
        <v>0</v>
      </c>
      <c r="D35" s="89">
        <v>0</v>
      </c>
      <c r="E35" s="89">
        <v>0</v>
      </c>
      <c r="F35" s="89">
        <f>SUM(C35:E35)</f>
        <v>0</v>
      </c>
      <c r="I35" s="154">
        <f>SUM(F35:H35)</f>
        <v>0</v>
      </c>
    </row>
    <row r="36" spans="1:9" ht="12.75">
      <c r="A36" s="65"/>
      <c r="B36" s="88" t="s">
        <v>272</v>
      </c>
      <c r="C36" s="89">
        <v>0</v>
      </c>
      <c r="D36" s="89">
        <v>0</v>
      </c>
      <c r="E36" s="89">
        <v>0</v>
      </c>
      <c r="F36" s="89">
        <f>SUM(C36:E36)</f>
        <v>0</v>
      </c>
      <c r="G36" s="87">
        <v>1747390.89</v>
      </c>
      <c r="H36" s="87">
        <v>116493</v>
      </c>
      <c r="I36" s="154">
        <f>+F36+G36-H36</f>
        <v>1630897.89</v>
      </c>
    </row>
    <row r="37" spans="1:9" ht="12.75">
      <c r="A37" s="65"/>
      <c r="C37" s="170"/>
      <c r="D37" s="170"/>
      <c r="E37" s="170"/>
      <c r="F37" s="170"/>
      <c r="I37" s="171"/>
    </row>
    <row r="38" spans="1:9" ht="13.5" thickBot="1">
      <c r="A38" s="65"/>
      <c r="B38" s="88" t="s">
        <v>273</v>
      </c>
      <c r="C38" s="91">
        <f>SUM(C35:C37)</f>
        <v>0</v>
      </c>
      <c r="D38" s="91">
        <f>SUM(D35:D37)</f>
        <v>0</v>
      </c>
      <c r="E38" s="91">
        <f>SUM(E35:E37)</f>
        <v>0</v>
      </c>
      <c r="F38" s="91">
        <f>SUM(F35:F37)</f>
        <v>0</v>
      </c>
      <c r="I38" s="172">
        <f>SUM(I35:I37)</f>
        <v>1630897.89</v>
      </c>
    </row>
    <row r="39" spans="2:9" s="33" customFormat="1" ht="13.5" thickTop="1">
      <c r="B39" s="88"/>
      <c r="F39" s="156"/>
      <c r="I39" s="157"/>
    </row>
    <row r="40" spans="2:9" s="33" customFormat="1" ht="12.75">
      <c r="B40" s="88"/>
      <c r="F40" s="156"/>
      <c r="I40" s="157"/>
    </row>
    <row r="41" spans="1:9" s="33" customFormat="1" ht="12.75">
      <c r="A41" s="33">
        <v>5</v>
      </c>
      <c r="B41" s="65" t="s">
        <v>370</v>
      </c>
      <c r="C41" s="87"/>
      <c r="D41" s="87"/>
      <c r="E41" s="87"/>
      <c r="F41" s="87"/>
      <c r="G41" s="87"/>
      <c r="H41" s="87"/>
      <c r="I41" s="154"/>
    </row>
    <row r="42" spans="1:9" s="33" customFormat="1" ht="12.75">
      <c r="A42" s="65"/>
      <c r="B42" s="88" t="s">
        <v>271</v>
      </c>
      <c r="C42" s="87">
        <v>0</v>
      </c>
      <c r="D42" s="87">
        <v>0</v>
      </c>
      <c r="E42" s="87">
        <v>0</v>
      </c>
      <c r="F42" s="87">
        <f>SUM(C42:E42)</f>
        <v>0</v>
      </c>
      <c r="G42" s="87"/>
      <c r="H42" s="87"/>
      <c r="I42" s="154">
        <f>SUM(F42:H42)</f>
        <v>0</v>
      </c>
    </row>
    <row r="43" spans="1:9" s="33" customFormat="1" ht="12.75">
      <c r="A43" s="65"/>
      <c r="B43" s="88" t="s">
        <v>272</v>
      </c>
      <c r="C43" s="87">
        <v>1518526</v>
      </c>
      <c r="D43" s="87">
        <v>0</v>
      </c>
      <c r="E43" s="87">
        <v>0</v>
      </c>
      <c r="F43" s="87">
        <f>SUM(C43:E43)</f>
        <v>1518526</v>
      </c>
      <c r="G43" s="87"/>
      <c r="H43" s="87"/>
      <c r="I43" s="154">
        <f>SUM(F43:H43)</f>
        <v>1518526</v>
      </c>
    </row>
    <row r="44" spans="1:9" s="33" customFormat="1" ht="12.75">
      <c r="A44" s="65"/>
      <c r="B44" s="88"/>
      <c r="C44" s="87"/>
      <c r="D44" s="87"/>
      <c r="E44" s="87"/>
      <c r="F44" s="87"/>
      <c r="G44" s="87"/>
      <c r="H44" s="87"/>
      <c r="I44" s="154"/>
    </row>
    <row r="45" spans="1:9" s="33" customFormat="1" ht="13.5" thickBot="1">
      <c r="A45" s="65"/>
      <c r="B45" s="88" t="s">
        <v>273</v>
      </c>
      <c r="C45" s="92">
        <f>SUM(C42:C44)</f>
        <v>1518526</v>
      </c>
      <c r="D45" s="92">
        <f>SUM(D42:D44)</f>
        <v>0</v>
      </c>
      <c r="E45" s="92">
        <f>SUM(E42:E44)</f>
        <v>0</v>
      </c>
      <c r="F45" s="92">
        <f>SUM(F42:F44)</f>
        <v>1518526</v>
      </c>
      <c r="G45" s="89"/>
      <c r="H45" s="89"/>
      <c r="I45" s="174">
        <f>SUM(I42:I44)</f>
        <v>1518526</v>
      </c>
    </row>
    <row r="46" spans="1:9" s="33" customFormat="1" ht="13.5" thickTop="1">
      <c r="A46" s="65"/>
      <c r="B46" s="87"/>
      <c r="C46" s="87"/>
      <c r="D46" s="87"/>
      <c r="E46" s="87"/>
      <c r="F46" s="87"/>
      <c r="G46" s="87"/>
      <c r="H46" s="87"/>
      <c r="I46" s="154"/>
    </row>
    <row r="47" spans="1:9" s="33" customFormat="1" ht="12.75">
      <c r="A47" s="65"/>
      <c r="B47" s="87"/>
      <c r="C47" s="87"/>
      <c r="D47" s="87"/>
      <c r="E47" s="87"/>
      <c r="F47" s="87"/>
      <c r="G47" s="87"/>
      <c r="H47" s="87"/>
      <c r="I47" s="154"/>
    </row>
    <row r="48" spans="1:9" s="33" customFormat="1" ht="12.75">
      <c r="A48" s="33">
        <v>6</v>
      </c>
      <c r="B48" s="65" t="s">
        <v>220</v>
      </c>
      <c r="C48" s="87"/>
      <c r="D48" s="87"/>
      <c r="E48" s="87"/>
      <c r="F48" s="87"/>
      <c r="G48" s="87"/>
      <c r="I48" s="154"/>
    </row>
    <row r="49" spans="1:9" s="33" customFormat="1" ht="12.75">
      <c r="A49" s="65"/>
      <c r="B49" s="88" t="s">
        <v>10</v>
      </c>
      <c r="C49" s="89" t="e">
        <f>+#REF!</f>
        <v>#REF!</v>
      </c>
      <c r="D49" s="89" t="e">
        <f>+#REF!</f>
        <v>#REF!</v>
      </c>
      <c r="E49" s="89" t="e">
        <f>+#REF!</f>
        <v>#REF!</v>
      </c>
      <c r="F49" s="89" t="e">
        <f>SUM(C49:E49)</f>
        <v>#REF!</v>
      </c>
      <c r="G49" s="87"/>
      <c r="H49" s="87" t="e">
        <f>#REF!</f>
        <v>#REF!</v>
      </c>
      <c r="I49" s="154" t="e">
        <f>F49+G49-H49</f>
        <v>#REF!</v>
      </c>
    </row>
    <row r="50" spans="1:9" s="33" customFormat="1" ht="12.75">
      <c r="A50" s="65"/>
      <c r="B50" s="87" t="s">
        <v>221</v>
      </c>
      <c r="C50" s="90">
        <v>0</v>
      </c>
      <c r="D50" s="90">
        <v>0</v>
      </c>
      <c r="E50" s="90">
        <v>0</v>
      </c>
      <c r="F50" s="90">
        <f>SUM(C50:E50)</f>
        <v>0</v>
      </c>
      <c r="G50" s="87"/>
      <c r="H50" s="87"/>
      <c r="I50" s="173">
        <f>SUM(F50:H50)</f>
        <v>0</v>
      </c>
    </row>
    <row r="51" spans="1:9" s="33" customFormat="1" ht="12.75">
      <c r="A51" s="65"/>
      <c r="B51" s="87"/>
      <c r="C51" s="89"/>
      <c r="D51" s="89"/>
      <c r="E51" s="89"/>
      <c r="F51" s="89"/>
      <c r="G51" s="87"/>
      <c r="H51" s="87"/>
      <c r="I51" s="168"/>
    </row>
    <row r="52" spans="1:9" s="33" customFormat="1" ht="13.5" thickBot="1">
      <c r="A52" s="65"/>
      <c r="B52" s="87" t="s">
        <v>222</v>
      </c>
      <c r="C52" s="91" t="e">
        <f>SUM(C49:C50)</f>
        <v>#REF!</v>
      </c>
      <c r="D52" s="91" t="e">
        <f>SUM(D49:D50)</f>
        <v>#REF!</v>
      </c>
      <c r="E52" s="91" t="e">
        <f>SUM(E49:E50)</f>
        <v>#REF!</v>
      </c>
      <c r="F52" s="91" t="e">
        <f>SUM(F49:F50)</f>
        <v>#REF!</v>
      </c>
      <c r="G52" s="89"/>
      <c r="H52" s="89"/>
      <c r="I52" s="172" t="e">
        <f>SUM(I49:I51)</f>
        <v>#REF!</v>
      </c>
    </row>
    <row r="53" spans="1:9" s="33" customFormat="1" ht="13.5" thickTop="1">
      <c r="A53" s="65"/>
      <c r="B53" s="87"/>
      <c r="C53" s="89"/>
      <c r="D53" s="89"/>
      <c r="E53" s="89"/>
      <c r="F53" s="89"/>
      <c r="G53" s="89"/>
      <c r="H53" s="89"/>
      <c r="I53" s="168"/>
    </row>
    <row r="54" spans="1:9" s="33" customFormat="1" ht="12.75">
      <c r="A54" s="65"/>
      <c r="B54" s="87"/>
      <c r="C54" s="89"/>
      <c r="D54" s="89"/>
      <c r="E54" s="89"/>
      <c r="F54" s="89"/>
      <c r="G54" s="89"/>
      <c r="H54" s="89"/>
      <c r="I54" s="168"/>
    </row>
    <row r="55" spans="1:9" s="33" customFormat="1" ht="12.75">
      <c r="A55" s="33">
        <v>7</v>
      </c>
      <c r="B55" s="65" t="s">
        <v>223</v>
      </c>
      <c r="C55" s="87"/>
      <c r="D55" s="87"/>
      <c r="E55" s="87"/>
      <c r="F55" s="87"/>
      <c r="G55" s="87"/>
      <c r="H55" s="87"/>
      <c r="I55" s="154"/>
    </row>
    <row r="56" spans="1:9" ht="12.75">
      <c r="A56" s="65"/>
      <c r="B56" s="88" t="s">
        <v>24</v>
      </c>
      <c r="C56" s="87">
        <v>4000</v>
      </c>
      <c r="D56" s="87">
        <v>0</v>
      </c>
      <c r="E56" s="87">
        <v>12000</v>
      </c>
      <c r="F56" s="87">
        <f>SUM(C56:E56)</f>
        <v>16000</v>
      </c>
      <c r="I56" s="154">
        <f>SUM(F56:H56)</f>
        <v>16000</v>
      </c>
    </row>
    <row r="57" spans="1:9" ht="12.75">
      <c r="A57" s="65"/>
      <c r="B57" s="88" t="s">
        <v>337</v>
      </c>
      <c r="C57" s="87">
        <f>8758.7-25690.7</f>
        <v>-16932</v>
      </c>
      <c r="D57" s="87">
        <v>0</v>
      </c>
      <c r="E57" s="87">
        <v>0</v>
      </c>
      <c r="F57" s="87">
        <f>SUM(C57:E57)</f>
        <v>-16932</v>
      </c>
      <c r="I57" s="154">
        <f>SUM(F57:H57)</f>
        <v>-16932</v>
      </c>
    </row>
    <row r="58" spans="1:9" ht="12.75">
      <c r="A58" s="65"/>
      <c r="B58" s="88" t="s">
        <v>338</v>
      </c>
      <c r="C58" s="87">
        <f>190100.19-52000-116</f>
        <v>137984.19</v>
      </c>
      <c r="D58" s="87">
        <v>5400</v>
      </c>
      <c r="E58" s="87">
        <v>0</v>
      </c>
      <c r="F58" s="87">
        <f>SUM(C58:E58)</f>
        <v>143384.19</v>
      </c>
      <c r="I58" s="154">
        <f>SUM(F58:H58)</f>
        <v>143384.19</v>
      </c>
    </row>
    <row r="59" spans="1:9" ht="12.75">
      <c r="A59" s="65"/>
      <c r="B59" s="87" t="s">
        <v>224</v>
      </c>
      <c r="C59" s="87">
        <v>53708</v>
      </c>
      <c r="D59" s="87">
        <v>0</v>
      </c>
      <c r="E59" s="87">
        <v>0</v>
      </c>
      <c r="F59" s="87">
        <f>SUM(C59:E59)</f>
        <v>53708</v>
      </c>
      <c r="I59" s="154">
        <f>SUM(F59:H59)</f>
        <v>53708</v>
      </c>
    </row>
    <row r="60" spans="1:9" ht="12.75">
      <c r="A60" s="65"/>
      <c r="B60" s="87" t="s">
        <v>225</v>
      </c>
      <c r="C60" s="90">
        <v>0</v>
      </c>
      <c r="D60" s="90">
        <v>0</v>
      </c>
      <c r="E60" s="90">
        <v>0</v>
      </c>
      <c r="F60" s="90">
        <f>SUM(C60:E60)</f>
        <v>0</v>
      </c>
      <c r="G60" s="89"/>
      <c r="H60" s="89"/>
      <c r="I60" s="173">
        <f>SUM(F60:H60)</f>
        <v>0</v>
      </c>
    </row>
    <row r="61" spans="1:9" ht="12.75">
      <c r="A61" s="65"/>
      <c r="C61" s="87">
        <f>SUM(C56:C60)</f>
        <v>178760.19</v>
      </c>
      <c r="D61" s="87">
        <f>SUM(D56:D60)</f>
        <v>5400</v>
      </c>
      <c r="E61" s="87">
        <f>SUM(E56:E60)</f>
        <v>12000</v>
      </c>
      <c r="F61" s="87">
        <f>SUM(F56:F60)</f>
        <v>196160.19</v>
      </c>
      <c r="G61" s="89"/>
      <c r="H61" s="89"/>
      <c r="I61" s="154">
        <f>SUM(I56:I60)</f>
        <v>196160.19</v>
      </c>
    </row>
    <row r="62" spans="1:9" ht="12.75">
      <c r="A62" s="65"/>
      <c r="B62" s="87" t="s">
        <v>221</v>
      </c>
      <c r="C62" s="87">
        <v>0</v>
      </c>
      <c r="D62" s="87">
        <v>0</v>
      </c>
      <c r="E62" s="87">
        <v>0</v>
      </c>
      <c r="F62" s="87">
        <f>SUM(C62:E62)</f>
        <v>0</v>
      </c>
      <c r="G62" s="89"/>
      <c r="H62" s="89"/>
      <c r="I62" s="154">
        <f>SUM(F62:H62)</f>
        <v>0</v>
      </c>
    </row>
    <row r="63" spans="1:9" ht="13.5" thickBot="1">
      <c r="A63" s="65"/>
      <c r="C63" s="92">
        <f>C61+C62</f>
        <v>178760.19</v>
      </c>
      <c r="D63" s="92">
        <f>D61+D62</f>
        <v>5400</v>
      </c>
      <c r="E63" s="92">
        <f>E61+E62</f>
        <v>12000</v>
      </c>
      <c r="F63" s="92">
        <f>F61+F62</f>
        <v>196160.19</v>
      </c>
      <c r="G63" s="89"/>
      <c r="H63" s="89"/>
      <c r="I63" s="174">
        <f>I61+I62</f>
        <v>196160.19</v>
      </c>
    </row>
    <row r="64" spans="1:9" ht="13.5" thickTop="1">
      <c r="A64" s="65"/>
      <c r="C64" s="89"/>
      <c r="D64" s="89"/>
      <c r="E64" s="89"/>
      <c r="F64" s="89"/>
      <c r="G64" s="89"/>
      <c r="H64" s="89"/>
      <c r="I64" s="168"/>
    </row>
    <row r="65" spans="1:9" ht="12.75">
      <c r="A65" s="65"/>
      <c r="B65" s="88" t="s">
        <v>226</v>
      </c>
      <c r="C65" s="89">
        <f>2491000+116</f>
        <v>2491116</v>
      </c>
      <c r="D65" s="89">
        <f>394646.16-40000</f>
        <v>354646.16</v>
      </c>
      <c r="E65" s="89">
        <v>0</v>
      </c>
      <c r="F65" s="89">
        <f>SUM(C65:E65)</f>
        <v>2845762.16</v>
      </c>
      <c r="G65" s="89"/>
      <c r="H65" s="89">
        <v>2885646</v>
      </c>
      <c r="I65" s="168">
        <f>+F65+G65-H65</f>
        <v>-39883.83999999985</v>
      </c>
    </row>
    <row r="66" spans="1:9" ht="12.75">
      <c r="A66" s="65"/>
      <c r="B66" s="88"/>
      <c r="C66" s="89"/>
      <c r="D66" s="89"/>
      <c r="E66" s="89"/>
      <c r="F66" s="89"/>
      <c r="G66" s="89"/>
      <c r="H66" s="89"/>
      <c r="I66" s="168"/>
    </row>
    <row r="67" spans="1:9" ht="12.75">
      <c r="A67" s="65"/>
      <c r="B67" s="88"/>
      <c r="C67" s="89"/>
      <c r="D67" s="89"/>
      <c r="E67" s="89"/>
      <c r="F67" s="89"/>
      <c r="G67" s="89"/>
      <c r="H67" s="89"/>
      <c r="I67" s="168"/>
    </row>
    <row r="68" spans="1:9" ht="12.75">
      <c r="A68" s="65">
        <v>8</v>
      </c>
      <c r="B68" s="65" t="s">
        <v>339</v>
      </c>
      <c r="C68" s="89"/>
      <c r="D68" s="89"/>
      <c r="E68" s="89"/>
      <c r="F68" s="89"/>
      <c r="G68" s="89"/>
      <c r="H68" s="89"/>
      <c r="I68" s="168"/>
    </row>
    <row r="69" spans="1:9" ht="12.75">
      <c r="A69" s="65"/>
      <c r="B69" s="88" t="s">
        <v>340</v>
      </c>
      <c r="C69" s="89">
        <v>1203379</v>
      </c>
      <c r="D69" s="89">
        <v>0</v>
      </c>
      <c r="E69" s="89">
        <v>303006</v>
      </c>
      <c r="F69" s="89">
        <f>SUM(C69:E69)</f>
        <v>1506385</v>
      </c>
      <c r="G69" s="89"/>
      <c r="H69" s="89"/>
      <c r="I69" s="168">
        <f>+F69+G69-H69</f>
        <v>1506385</v>
      </c>
    </row>
    <row r="70" spans="1:9" ht="12.75">
      <c r="A70" s="65"/>
      <c r="B70" s="88" t="s">
        <v>378</v>
      </c>
      <c r="C70" s="89">
        <v>25690.7</v>
      </c>
      <c r="D70" s="89">
        <v>0</v>
      </c>
      <c r="E70" s="89">
        <v>1002459.02</v>
      </c>
      <c r="F70" s="89">
        <f>SUM(C70:E70)</f>
        <v>1028149.72</v>
      </c>
      <c r="G70" s="89"/>
      <c r="H70" s="89"/>
      <c r="I70" s="168">
        <f>+F70+G70-H70</f>
        <v>1028149.72</v>
      </c>
    </row>
    <row r="71" spans="1:9" ht="12.75">
      <c r="A71" s="65"/>
      <c r="B71" s="88" t="s">
        <v>341</v>
      </c>
      <c r="C71" s="89">
        <v>5000000</v>
      </c>
      <c r="D71" s="89">
        <v>0</v>
      </c>
      <c r="E71" s="89">
        <f>5000000+5554377.91</f>
        <v>10554377.91</v>
      </c>
      <c r="F71" s="89">
        <f>SUM(C71:E71)</f>
        <v>15554377.91</v>
      </c>
      <c r="G71" s="89"/>
      <c r="H71" s="89"/>
      <c r="I71" s="168">
        <f>+F71+G71-H71</f>
        <v>15554377.91</v>
      </c>
    </row>
    <row r="72" spans="1:9" ht="13.5" thickBot="1">
      <c r="A72" s="65"/>
      <c r="B72" s="88"/>
      <c r="C72" s="92">
        <f>SUM(C69:C71)</f>
        <v>6229069.7</v>
      </c>
      <c r="D72" s="92">
        <f>SUM(D69:D71)</f>
        <v>0</v>
      </c>
      <c r="E72" s="92">
        <f>SUM(E69:E71)</f>
        <v>11859842.93</v>
      </c>
      <c r="F72" s="92">
        <f>SUM(F69:F71)</f>
        <v>18088912.63</v>
      </c>
      <c r="G72" s="89"/>
      <c r="H72" s="89"/>
      <c r="I72" s="174">
        <f>SUM(I69:I71)</f>
        <v>18088912.63</v>
      </c>
    </row>
    <row r="73" spans="1:9" ht="13.5" thickTop="1">
      <c r="A73" s="65"/>
      <c r="B73" s="88"/>
      <c r="C73" s="89"/>
      <c r="D73" s="89"/>
      <c r="E73" s="89"/>
      <c r="F73" s="89"/>
      <c r="G73" s="89"/>
      <c r="H73" s="89"/>
      <c r="I73" s="168"/>
    </row>
    <row r="74" spans="1:9" ht="12.75">
      <c r="A74" s="65"/>
      <c r="B74" s="88" t="s">
        <v>274</v>
      </c>
      <c r="C74" s="89">
        <v>0</v>
      </c>
      <c r="D74" s="89">
        <v>0</v>
      </c>
      <c r="E74" s="89">
        <v>0</v>
      </c>
      <c r="F74" s="89">
        <f>SUM(C74:E74)</f>
        <v>0</v>
      </c>
      <c r="G74" s="89"/>
      <c r="H74" s="89"/>
      <c r="I74" s="168">
        <v>0</v>
      </c>
    </row>
    <row r="75" spans="1:9" ht="12.75">
      <c r="A75" s="65"/>
      <c r="B75" s="88"/>
      <c r="C75" s="89"/>
      <c r="D75" s="89"/>
      <c r="E75" s="89"/>
      <c r="F75" s="89"/>
      <c r="G75" s="89"/>
      <c r="H75" s="89"/>
      <c r="I75" s="168"/>
    </row>
    <row r="76" ht="12.75">
      <c r="A76" s="65"/>
    </row>
    <row r="77" spans="1:2" ht="12.75">
      <c r="A77" s="65">
        <v>9</v>
      </c>
      <c r="B77" s="65" t="s">
        <v>227</v>
      </c>
    </row>
    <row r="78" spans="1:2" ht="12.75">
      <c r="A78" s="65"/>
      <c r="B78" s="88" t="s">
        <v>228</v>
      </c>
    </row>
    <row r="79" spans="1:9" ht="12.75">
      <c r="A79" s="65"/>
      <c r="B79" s="93">
        <v>-2004</v>
      </c>
      <c r="C79" s="87" t="e">
        <f>+#REF!</f>
        <v>#REF!</v>
      </c>
      <c r="D79" s="87" t="e">
        <f>+#REF!</f>
        <v>#REF!</v>
      </c>
      <c r="E79" s="87">
        <v>0</v>
      </c>
      <c r="F79" s="87" t="e">
        <f>SUM(C79:E79)</f>
        <v>#REF!</v>
      </c>
      <c r="G79" s="87" t="e">
        <f>+#REF!</f>
        <v>#REF!</v>
      </c>
      <c r="I79" s="154" t="e">
        <f>+F79-G79+H79</f>
        <v>#REF!</v>
      </c>
    </row>
    <row r="80" spans="1:9" ht="12.75">
      <c r="A80" s="65"/>
      <c r="B80" s="93">
        <v>-2003</v>
      </c>
      <c r="C80" s="87">
        <v>795189</v>
      </c>
      <c r="D80" s="87">
        <v>0</v>
      </c>
      <c r="E80" s="87">
        <v>0</v>
      </c>
      <c r="F80" s="87">
        <f>SUM(C80:E80)</f>
        <v>795189</v>
      </c>
      <c r="I80" s="154">
        <f>SUM(F80:H80)</f>
        <v>795189</v>
      </c>
    </row>
    <row r="81" spans="1:2" ht="12.75">
      <c r="A81" s="65"/>
      <c r="B81" s="93"/>
    </row>
    <row r="82" ht="12.75">
      <c r="A82" s="65"/>
    </row>
    <row r="83" spans="1:8" ht="12.75">
      <c r="A83" s="65">
        <v>10</v>
      </c>
      <c r="B83" s="65" t="s">
        <v>342</v>
      </c>
      <c r="H83" s="33"/>
    </row>
    <row r="84" spans="1:9" ht="12.75">
      <c r="A84" s="65"/>
      <c r="B84" s="88" t="s">
        <v>229</v>
      </c>
      <c r="C84" s="87">
        <f>325877.54</f>
        <v>325877.54</v>
      </c>
      <c r="D84" s="87">
        <v>6150</v>
      </c>
      <c r="E84" s="87">
        <v>91120.04</v>
      </c>
      <c r="F84" s="12">
        <f>SUM(C84:E84)</f>
        <v>423147.57999999996</v>
      </c>
      <c r="G84" s="87">
        <f>53746.29+170044</f>
        <v>223790.29</v>
      </c>
      <c r="I84" s="154">
        <f>+F84-G84+H84</f>
        <v>199357.28999999995</v>
      </c>
    </row>
    <row r="85" spans="1:9" ht="12.75">
      <c r="A85" s="65"/>
      <c r="B85" s="87" t="s">
        <v>230</v>
      </c>
      <c r="C85" s="87">
        <f>369885.03-394646.16</f>
        <v>-24761.129999999946</v>
      </c>
      <c r="D85" s="87">
        <f>12908.33+950+1549+168.8</f>
        <v>15576.13</v>
      </c>
      <c r="E85" s="87">
        <v>39800</v>
      </c>
      <c r="F85" s="12">
        <f>SUM(C85:E85)</f>
        <v>30615.00000000005</v>
      </c>
      <c r="I85" s="154">
        <f>+F85-G85+H85</f>
        <v>30615.00000000005</v>
      </c>
    </row>
    <row r="86" spans="1:9" ht="12.75">
      <c r="A86" s="65"/>
      <c r="B86" s="87" t="s">
        <v>231</v>
      </c>
      <c r="C86" s="87">
        <v>0</v>
      </c>
      <c r="D86" s="87">
        <v>0</v>
      </c>
      <c r="E86" s="87">
        <v>0</v>
      </c>
      <c r="F86" s="12">
        <f>SUM(C86:E86)</f>
        <v>0</v>
      </c>
      <c r="I86" s="154">
        <f>SUM(F86:H86)</f>
        <v>0</v>
      </c>
    </row>
    <row r="87" spans="1:9" ht="12.75">
      <c r="A87" s="65"/>
      <c r="B87" s="88" t="s">
        <v>232</v>
      </c>
      <c r="C87" s="87">
        <v>0</v>
      </c>
      <c r="D87" s="87">
        <v>0</v>
      </c>
      <c r="E87" s="87">
        <v>0</v>
      </c>
      <c r="F87" s="12">
        <f>SUM(C87:E87)</f>
        <v>0</v>
      </c>
      <c r="I87" s="154">
        <f>SUM(F87:H87)</f>
        <v>0</v>
      </c>
    </row>
    <row r="88" spans="1:6" ht="12.75">
      <c r="A88" s="65"/>
      <c r="B88" s="88"/>
      <c r="F88" s="12">
        <f>SUM(C88:E88)</f>
        <v>0</v>
      </c>
    </row>
    <row r="89" spans="1:9" ht="13.5" thickBot="1">
      <c r="A89" s="65"/>
      <c r="C89" s="92">
        <f>SUM(C84:C88)</f>
        <v>301116.41000000003</v>
      </c>
      <c r="D89" s="92">
        <f>SUM(D84:D88)</f>
        <v>21726.129999999997</v>
      </c>
      <c r="E89" s="92">
        <f>SUM(E84:E88)</f>
        <v>130920.04</v>
      </c>
      <c r="F89" s="92">
        <f>SUM(F84:F87)</f>
        <v>453762.58</v>
      </c>
      <c r="G89" s="89"/>
      <c r="H89" s="89"/>
      <c r="I89" s="174">
        <f>SUM(I84:I87)</f>
        <v>229972.29</v>
      </c>
    </row>
    <row r="90" spans="1:9" ht="13.5" thickTop="1">
      <c r="A90" s="65"/>
      <c r="C90" s="89"/>
      <c r="D90" s="89"/>
      <c r="E90" s="89"/>
      <c r="F90" s="89"/>
      <c r="G90" s="89"/>
      <c r="H90" s="89"/>
      <c r="I90" s="168"/>
    </row>
    <row r="91" spans="1:8" ht="12.75">
      <c r="A91" s="65"/>
      <c r="B91" s="65" t="s">
        <v>343</v>
      </c>
      <c r="H91" s="33"/>
    </row>
    <row r="92" spans="1:9" ht="12.75">
      <c r="A92" s="65"/>
      <c r="B92" s="88" t="s">
        <v>229</v>
      </c>
      <c r="C92" s="87">
        <f>52523</f>
        <v>52523</v>
      </c>
      <c r="D92" s="87">
        <v>0</v>
      </c>
      <c r="E92" s="87">
        <v>22659</v>
      </c>
      <c r="F92" s="12">
        <f>SUM(C92:E92)</f>
        <v>75182</v>
      </c>
      <c r="I92" s="154">
        <f>SUM(F92:H92)</f>
        <v>75182</v>
      </c>
    </row>
    <row r="93" spans="1:9" ht="12.75">
      <c r="A93" s="65"/>
      <c r="B93" s="87" t="s">
        <v>230</v>
      </c>
      <c r="C93" s="87">
        <v>0</v>
      </c>
      <c r="D93" s="87">
        <v>3200</v>
      </c>
      <c r="E93" s="87">
        <v>1000</v>
      </c>
      <c r="F93" s="12">
        <f>SUM(C93:E93)</f>
        <v>4200</v>
      </c>
      <c r="I93" s="154">
        <f>SUM(F93:H93)</f>
        <v>4200</v>
      </c>
    </row>
    <row r="94" spans="1:9" ht="12.75">
      <c r="A94" s="65"/>
      <c r="B94" s="87" t="s">
        <v>231</v>
      </c>
      <c r="C94" s="87">
        <v>0</v>
      </c>
      <c r="D94" s="87">
        <v>0</v>
      </c>
      <c r="E94" s="87">
        <v>0</v>
      </c>
      <c r="F94" s="12">
        <f>SUM(C94:E94)</f>
        <v>0</v>
      </c>
      <c r="I94" s="154">
        <f>SUM(F94:H94)</f>
        <v>0</v>
      </c>
    </row>
    <row r="95" spans="1:9" ht="12.75">
      <c r="A95" s="65"/>
      <c r="B95" s="88" t="s">
        <v>232</v>
      </c>
      <c r="C95" s="87">
        <v>0</v>
      </c>
      <c r="D95" s="87">
        <v>0</v>
      </c>
      <c r="E95" s="87">
        <v>0</v>
      </c>
      <c r="F95" s="12">
        <f>SUM(C95:E95)</f>
        <v>0</v>
      </c>
      <c r="I95" s="154">
        <f>SUM(F95:H95)</f>
        <v>0</v>
      </c>
    </row>
    <row r="96" spans="1:6" ht="12.75">
      <c r="A96" s="65"/>
      <c r="B96" s="88"/>
      <c r="F96" s="12">
        <f>SUM(C96:E96)</f>
        <v>0</v>
      </c>
    </row>
    <row r="97" spans="1:9" ht="13.5" thickBot="1">
      <c r="A97" s="65"/>
      <c r="C97" s="92">
        <f>SUM(C92:C96)</f>
        <v>52523</v>
      </c>
      <c r="D97" s="92">
        <f>SUM(D92:D96)</f>
        <v>3200</v>
      </c>
      <c r="E97" s="92">
        <f>SUM(E92:E96)</f>
        <v>23659</v>
      </c>
      <c r="F97" s="92">
        <f>SUM(F92:F95)</f>
        <v>79382</v>
      </c>
      <c r="G97" s="89"/>
      <c r="H97" s="89"/>
      <c r="I97" s="174">
        <f>SUM(I92:I95)</f>
        <v>79382</v>
      </c>
    </row>
    <row r="98" spans="1:9" ht="13.5" thickTop="1">
      <c r="A98" s="65"/>
      <c r="B98" s="88" t="s">
        <v>228</v>
      </c>
      <c r="C98" s="89"/>
      <c r="D98" s="89"/>
      <c r="E98" s="89"/>
      <c r="F98" s="89"/>
      <c r="G98" s="89"/>
      <c r="H98" s="89"/>
      <c r="I98" s="168"/>
    </row>
    <row r="99" spans="1:9" ht="12.75">
      <c r="A99" s="65"/>
      <c r="B99" s="93">
        <v>-2004</v>
      </c>
      <c r="C99" s="90">
        <v>394464.16</v>
      </c>
      <c r="D99" s="90">
        <v>0</v>
      </c>
      <c r="E99" s="90">
        <v>0</v>
      </c>
      <c r="F99" s="11">
        <f>SUM(C99:E99)</f>
        <v>394464.16</v>
      </c>
      <c r="G99" s="89">
        <v>394464.16</v>
      </c>
      <c r="H99" s="89"/>
      <c r="I99" s="201">
        <f>+F99-G99+H99</f>
        <v>0</v>
      </c>
    </row>
    <row r="100" spans="1:9" ht="12.75">
      <c r="A100" s="65"/>
      <c r="B100" s="93">
        <v>-2003</v>
      </c>
      <c r="C100" s="175">
        <v>400000</v>
      </c>
      <c r="D100" s="175">
        <v>32830</v>
      </c>
      <c r="E100" s="175">
        <v>0</v>
      </c>
      <c r="F100" s="176">
        <f>SUM(C100:E100)</f>
        <v>432830</v>
      </c>
      <c r="G100" s="89"/>
      <c r="H100" s="89"/>
      <c r="I100" s="202">
        <f>SUM(I99)</f>
        <v>0</v>
      </c>
    </row>
    <row r="101" spans="1:9" ht="12.75">
      <c r="A101" s="65"/>
      <c r="B101" s="88" t="s">
        <v>275</v>
      </c>
      <c r="C101" s="89"/>
      <c r="D101" s="89"/>
      <c r="E101" s="89"/>
      <c r="F101" s="12"/>
      <c r="G101" s="89"/>
      <c r="H101" s="89"/>
      <c r="I101" s="168"/>
    </row>
    <row r="102" spans="1:9" ht="12.75">
      <c r="A102" s="65"/>
      <c r="B102" s="93">
        <v>-2004</v>
      </c>
      <c r="C102" s="90">
        <v>0</v>
      </c>
      <c r="D102" s="90">
        <v>0</v>
      </c>
      <c r="E102" s="90"/>
      <c r="F102" s="11">
        <f>SUM(C102:E102)</f>
        <v>0</v>
      </c>
      <c r="G102" s="89"/>
      <c r="H102" s="89"/>
      <c r="I102" s="173">
        <f>SUM(F102:H102)</f>
        <v>0</v>
      </c>
    </row>
    <row r="103" spans="1:9" ht="12.75">
      <c r="A103" s="65"/>
      <c r="B103" s="93">
        <v>-2003</v>
      </c>
      <c r="C103" s="175">
        <v>0</v>
      </c>
      <c r="D103" s="175">
        <v>0</v>
      </c>
      <c r="E103" s="175"/>
      <c r="F103" s="176">
        <f>SUM(C103:E103)</f>
        <v>0</v>
      </c>
      <c r="G103" s="89"/>
      <c r="H103" s="89"/>
      <c r="I103" s="177">
        <f>SUM(F103:H103)</f>
        <v>0</v>
      </c>
    </row>
    <row r="104" spans="1:9" ht="12.75">
      <c r="A104" s="65"/>
      <c r="B104" s="93"/>
      <c r="C104" s="89"/>
      <c r="D104" s="89"/>
      <c r="E104" s="89"/>
      <c r="F104" s="19"/>
      <c r="G104" s="89"/>
      <c r="H104" s="89"/>
      <c r="I104" s="168"/>
    </row>
    <row r="105" spans="1:9" ht="12.75">
      <c r="A105" s="65"/>
      <c r="B105" s="88" t="s">
        <v>344</v>
      </c>
      <c r="C105" s="90">
        <v>0</v>
      </c>
      <c r="D105" s="90">
        <v>0</v>
      </c>
      <c r="E105" s="90">
        <v>2451000</v>
      </c>
      <c r="F105" s="11">
        <f>SUM(C105:E105)</f>
        <v>2451000</v>
      </c>
      <c r="G105" s="89">
        <v>2451000</v>
      </c>
      <c r="H105" s="89"/>
      <c r="I105" s="173">
        <f>+F105-G105+H105</f>
        <v>0</v>
      </c>
    </row>
    <row r="106" spans="1:9" ht="12.75">
      <c r="A106" s="65"/>
      <c r="B106" s="94">
        <v>-2003</v>
      </c>
      <c r="C106" s="175">
        <v>0</v>
      </c>
      <c r="D106" s="175">
        <v>0</v>
      </c>
      <c r="E106" s="175">
        <v>0</v>
      </c>
      <c r="F106" s="11">
        <f>SUM(C106:E106)</f>
        <v>0</v>
      </c>
      <c r="G106" s="89"/>
      <c r="H106" s="89"/>
      <c r="I106" s="173"/>
    </row>
    <row r="107" spans="1:9" ht="12.75">
      <c r="A107" s="65"/>
      <c r="B107" s="93"/>
      <c r="C107" s="89"/>
      <c r="D107" s="89"/>
      <c r="E107" s="89"/>
      <c r="F107" s="19"/>
      <c r="G107" s="89"/>
      <c r="H107" s="89"/>
      <c r="I107" s="168"/>
    </row>
    <row r="108" ht="12.75">
      <c r="A108" s="65"/>
    </row>
    <row r="109" spans="1:2" ht="12.75">
      <c r="A109" s="33">
        <v>11</v>
      </c>
      <c r="B109" s="65" t="s">
        <v>276</v>
      </c>
    </row>
    <row r="110" spans="2:9" ht="12.75">
      <c r="B110" s="88" t="s">
        <v>241</v>
      </c>
      <c r="C110" s="87">
        <v>10000</v>
      </c>
      <c r="D110" s="87">
        <v>0</v>
      </c>
      <c r="E110" s="87">
        <v>0</v>
      </c>
      <c r="F110" s="87">
        <f>SUM(C110:E110)</f>
        <v>10000</v>
      </c>
      <c r="I110" s="154">
        <f>SUM(F110:H110)</f>
        <v>10000</v>
      </c>
    </row>
    <row r="111" spans="2:9" ht="12.75">
      <c r="B111" s="88" t="s">
        <v>277</v>
      </c>
      <c r="C111" s="87">
        <v>0</v>
      </c>
      <c r="D111" s="87">
        <v>0</v>
      </c>
      <c r="E111" s="87">
        <v>0</v>
      </c>
      <c r="F111" s="87">
        <f>SUM(C111:E111)</f>
        <v>0</v>
      </c>
      <c r="I111" s="154">
        <f>SUM(F111:H111)</f>
        <v>0</v>
      </c>
    </row>
    <row r="112" spans="2:9" ht="13.5" thickBot="1">
      <c r="B112" s="88" t="s">
        <v>245</v>
      </c>
      <c r="C112" s="92">
        <f>SUM(C110:C111)</f>
        <v>10000</v>
      </c>
      <c r="D112" s="92">
        <f>SUM(D110:D111)</f>
        <v>0</v>
      </c>
      <c r="E112" s="92">
        <f>SUM(E110:E111)</f>
        <v>0</v>
      </c>
      <c r="F112" s="92">
        <f>SUM(F110:F111)</f>
        <v>10000</v>
      </c>
      <c r="G112" s="89"/>
      <c r="H112" s="89"/>
      <c r="I112" s="174">
        <f>SUM(I110:I111)</f>
        <v>10000</v>
      </c>
    </row>
    <row r="113" ht="13.5" thickTop="1"/>
    <row r="114" ht="12.75">
      <c r="A114" s="65"/>
    </row>
    <row r="115" spans="1:2" ht="12.75">
      <c r="A115" s="33">
        <v>12</v>
      </c>
      <c r="B115" s="65" t="s">
        <v>42</v>
      </c>
    </row>
    <row r="116" spans="1:9" ht="12.75">
      <c r="A116" s="65"/>
      <c r="B116" s="87" t="s">
        <v>278</v>
      </c>
      <c r="F116" s="87">
        <f aca="true" t="shared" si="0" ref="F116:F122">SUM(C116:E116)</f>
        <v>0</v>
      </c>
      <c r="I116" s="154">
        <f aca="true" t="shared" si="1" ref="I116:I122">SUM(F116:H116)</f>
        <v>0</v>
      </c>
    </row>
    <row r="117" spans="1:45" ht="12.75">
      <c r="A117" s="65"/>
      <c r="B117" s="87" t="s">
        <v>279</v>
      </c>
      <c r="C117" s="87" t="e">
        <f>+#REF!</f>
        <v>#REF!</v>
      </c>
      <c r="D117" s="87">
        <v>0</v>
      </c>
      <c r="E117" s="87" t="e">
        <f>+#REF!</f>
        <v>#REF!</v>
      </c>
      <c r="F117" s="87" t="e">
        <f t="shared" si="0"/>
        <v>#REF!</v>
      </c>
      <c r="I117" s="154" t="e">
        <f t="shared" si="1"/>
        <v>#REF!</v>
      </c>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row>
    <row r="118" spans="1:45" ht="12.75">
      <c r="A118" s="65"/>
      <c r="B118" s="87" t="s">
        <v>280</v>
      </c>
      <c r="C118" s="87">
        <v>0</v>
      </c>
      <c r="D118" s="87">
        <v>0</v>
      </c>
      <c r="E118" s="87">
        <v>0</v>
      </c>
      <c r="F118" s="87">
        <f t="shared" si="0"/>
        <v>0</v>
      </c>
      <c r="I118" s="154">
        <f t="shared" si="1"/>
        <v>0</v>
      </c>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row>
    <row r="119" spans="1:45" ht="12.75">
      <c r="A119" s="65"/>
      <c r="F119" s="87">
        <f t="shared" si="0"/>
        <v>0</v>
      </c>
      <c r="I119" s="154">
        <f t="shared" si="1"/>
        <v>0</v>
      </c>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row>
    <row r="120" spans="1:45" ht="12.75">
      <c r="A120" s="65"/>
      <c r="B120" s="87" t="s">
        <v>281</v>
      </c>
      <c r="F120" s="87">
        <f t="shared" si="0"/>
        <v>0</v>
      </c>
      <c r="I120" s="154">
        <f t="shared" si="1"/>
        <v>0</v>
      </c>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row>
    <row r="121" spans="1:45" ht="12.75">
      <c r="A121" s="65"/>
      <c r="B121" s="87" t="s">
        <v>279</v>
      </c>
      <c r="C121" s="87">
        <v>0</v>
      </c>
      <c r="D121" s="87">
        <v>0</v>
      </c>
      <c r="E121" s="87">
        <v>0</v>
      </c>
      <c r="F121" s="87">
        <f t="shared" si="0"/>
        <v>0</v>
      </c>
      <c r="I121" s="154">
        <f t="shared" si="1"/>
        <v>0</v>
      </c>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row>
    <row r="122" spans="1:45" ht="12.75">
      <c r="A122" s="65"/>
      <c r="B122" s="87" t="s">
        <v>280</v>
      </c>
      <c r="C122" s="87">
        <v>0</v>
      </c>
      <c r="D122" s="87">
        <v>0</v>
      </c>
      <c r="E122" s="87">
        <v>0</v>
      </c>
      <c r="F122" s="87">
        <f t="shared" si="0"/>
        <v>0</v>
      </c>
      <c r="I122" s="154">
        <f t="shared" si="1"/>
        <v>0</v>
      </c>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row>
    <row r="123" spans="1:45" ht="13.5" thickBot="1">
      <c r="A123" s="65"/>
      <c r="C123" s="92" t="e">
        <f>SUM(C116:C122)</f>
        <v>#REF!</v>
      </c>
      <c r="D123" s="92">
        <f>SUM(D116:D122)</f>
        <v>0</v>
      </c>
      <c r="E123" s="92" t="e">
        <f>SUM(E116:E122)</f>
        <v>#REF!</v>
      </c>
      <c r="F123" s="92" t="e">
        <f>SUM(F116:F122)</f>
        <v>#REF!</v>
      </c>
      <c r="G123" s="89"/>
      <c r="H123" s="89"/>
      <c r="I123" s="174" t="e">
        <f>SUM(I116:I122)</f>
        <v>#REF!</v>
      </c>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row>
    <row r="124" spans="1:45" ht="13.5" thickTop="1">
      <c r="A124" s="65"/>
      <c r="C124" s="89"/>
      <c r="D124" s="89"/>
      <c r="E124" s="89"/>
      <c r="F124" s="89"/>
      <c r="G124" s="89"/>
      <c r="H124" s="89"/>
      <c r="I124" s="168"/>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row>
    <row r="125" spans="1:45" ht="12.75">
      <c r="A125" s="65"/>
      <c r="B125" s="88" t="s">
        <v>282</v>
      </c>
      <c r="C125" s="89"/>
      <c r="D125" s="89"/>
      <c r="E125" s="89"/>
      <c r="F125" s="89"/>
      <c r="G125" s="89"/>
      <c r="H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row>
    <row r="126" spans="1:45" ht="12.75">
      <c r="A126" s="65"/>
      <c r="B126" s="93">
        <v>-2004</v>
      </c>
      <c r="C126" s="89">
        <v>0</v>
      </c>
      <c r="D126" s="89">
        <v>0</v>
      </c>
      <c r="E126" s="89">
        <v>0</v>
      </c>
      <c r="F126" s="89">
        <f>SUM(C126:E126)</f>
        <v>0</v>
      </c>
      <c r="G126" s="89"/>
      <c r="H126" s="89"/>
      <c r="I126" s="154">
        <f>+F126-G126+H126</f>
        <v>0</v>
      </c>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row>
    <row r="127" spans="1:45" ht="12.75">
      <c r="A127" s="65"/>
      <c r="B127" s="93">
        <v>-2003</v>
      </c>
      <c r="C127" s="89">
        <v>0</v>
      </c>
      <c r="D127" s="89">
        <v>0</v>
      </c>
      <c r="E127" s="89">
        <v>0</v>
      </c>
      <c r="F127" s="89">
        <f>SUM(C127:E127)</f>
        <v>0</v>
      </c>
      <c r="G127" s="89"/>
      <c r="H127" s="89"/>
      <c r="I127" s="154">
        <f>+F127-G127+H127</f>
        <v>0</v>
      </c>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row>
    <row r="128" spans="1:45" ht="12.75">
      <c r="A128" s="65"/>
      <c r="B128" s="88"/>
      <c r="C128" s="89"/>
      <c r="D128" s="89"/>
      <c r="E128" s="89"/>
      <c r="F128" s="89"/>
      <c r="G128" s="89"/>
      <c r="H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row>
    <row r="129" spans="1:45" ht="12.75">
      <c r="A129" s="65"/>
      <c r="B129" s="88" t="s">
        <v>283</v>
      </c>
      <c r="C129" s="89"/>
      <c r="D129" s="89"/>
      <c r="E129" s="89"/>
      <c r="F129" s="89"/>
      <c r="G129" s="89"/>
      <c r="H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row>
    <row r="130" spans="1:45" ht="12.75">
      <c r="A130" s="65"/>
      <c r="B130" s="93">
        <v>-2004</v>
      </c>
      <c r="C130" s="89">
        <v>241157.11</v>
      </c>
      <c r="D130" s="89">
        <v>0</v>
      </c>
      <c r="E130" s="89"/>
      <c r="F130" s="89">
        <f>SUM(C130:E130)</f>
        <v>241157.11</v>
      </c>
      <c r="G130" s="89"/>
      <c r="H130" s="89"/>
      <c r="I130" s="154">
        <f>+F130-G130+H130</f>
        <v>241157.11</v>
      </c>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row>
    <row r="131" spans="1:45" ht="12.75">
      <c r="A131" s="65"/>
      <c r="B131" s="93">
        <v>-2003</v>
      </c>
      <c r="C131" s="89">
        <v>0</v>
      </c>
      <c r="D131" s="89">
        <v>0</v>
      </c>
      <c r="E131" s="89"/>
      <c r="F131" s="89">
        <f>SUM(C131:E131)</f>
        <v>0</v>
      </c>
      <c r="G131" s="89"/>
      <c r="H131" s="89"/>
      <c r="I131" s="154">
        <f>+F131-G131+H131</f>
        <v>0</v>
      </c>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row>
    <row r="132" spans="1:45" ht="12.75">
      <c r="A132" s="65"/>
      <c r="C132" s="89"/>
      <c r="D132" s="89"/>
      <c r="E132" s="89"/>
      <c r="F132" s="89"/>
      <c r="G132" s="89"/>
      <c r="H132" s="89"/>
      <c r="I132" s="168"/>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row>
    <row r="133" spans="1:45" ht="12.75">
      <c r="A133" s="65"/>
      <c r="C133" s="89"/>
      <c r="D133" s="89"/>
      <c r="E133" s="89"/>
      <c r="F133" s="89"/>
      <c r="G133" s="89"/>
      <c r="H133" s="89"/>
      <c r="I133" s="168"/>
      <c r="AD133" s="89"/>
      <c r="AE133" s="89"/>
      <c r="AF133" s="89"/>
      <c r="AG133" s="89"/>
      <c r="AH133" s="89"/>
      <c r="AI133" s="89"/>
      <c r="AJ133" s="89"/>
      <c r="AK133" s="89"/>
      <c r="AL133" s="89"/>
      <c r="AM133" s="89"/>
      <c r="AN133" s="89"/>
      <c r="AO133" s="89"/>
      <c r="AP133" s="89"/>
      <c r="AQ133" s="89"/>
      <c r="AR133" s="89"/>
      <c r="AS133" s="89"/>
    </row>
    <row r="134" spans="1:45" ht="12.75">
      <c r="A134" s="65"/>
      <c r="B134" s="88" t="s">
        <v>284</v>
      </c>
      <c r="C134" s="89"/>
      <c r="D134" s="89"/>
      <c r="E134" s="89"/>
      <c r="F134" s="89"/>
      <c r="G134" s="89"/>
      <c r="H134" s="89"/>
      <c r="I134" s="168"/>
      <c r="AD134" s="89"/>
      <c r="AE134" s="89"/>
      <c r="AF134" s="89"/>
      <c r="AG134" s="89"/>
      <c r="AH134" s="89"/>
      <c r="AI134" s="89"/>
      <c r="AJ134" s="89"/>
      <c r="AK134" s="89"/>
      <c r="AL134" s="89"/>
      <c r="AM134" s="89"/>
      <c r="AN134" s="89"/>
      <c r="AO134" s="89"/>
      <c r="AP134" s="89"/>
      <c r="AQ134" s="89"/>
      <c r="AR134" s="89"/>
      <c r="AS134" s="89"/>
    </row>
    <row r="135" spans="1:45" ht="12.75">
      <c r="A135" s="65"/>
      <c r="B135" s="93">
        <v>-2004</v>
      </c>
      <c r="C135" s="89">
        <v>0</v>
      </c>
      <c r="D135" s="89">
        <v>0</v>
      </c>
      <c r="E135" s="89">
        <v>0</v>
      </c>
      <c r="F135" s="89">
        <f>SUM(C135:E135)</f>
        <v>0</v>
      </c>
      <c r="G135" s="89"/>
      <c r="H135" s="89"/>
      <c r="I135" s="168">
        <f>SUM(F135:H135)</f>
        <v>0</v>
      </c>
      <c r="AD135" s="89"/>
      <c r="AE135" s="89"/>
      <c r="AF135" s="89"/>
      <c r="AG135" s="89"/>
      <c r="AH135" s="89"/>
      <c r="AI135" s="89"/>
      <c r="AJ135" s="89"/>
      <c r="AK135" s="89"/>
      <c r="AL135" s="89"/>
      <c r="AM135" s="89"/>
      <c r="AN135" s="89"/>
      <c r="AO135" s="89"/>
      <c r="AP135" s="89"/>
      <c r="AQ135" s="89"/>
      <c r="AR135" s="89"/>
      <c r="AS135" s="89"/>
    </row>
    <row r="136" spans="1:45" ht="12.75">
      <c r="A136" s="65"/>
      <c r="B136" s="93">
        <v>-2003</v>
      </c>
      <c r="C136" s="89">
        <v>0</v>
      </c>
      <c r="D136" s="89">
        <v>0</v>
      </c>
      <c r="E136" s="89">
        <v>0</v>
      </c>
      <c r="F136" s="89">
        <f>SUM(C136:E136)</f>
        <v>0</v>
      </c>
      <c r="G136" s="89"/>
      <c r="H136" s="89"/>
      <c r="I136" s="168">
        <f>SUM(F136:H136)</f>
        <v>0</v>
      </c>
      <c r="AD136" s="89"/>
      <c r="AE136" s="89"/>
      <c r="AF136" s="89"/>
      <c r="AG136" s="89"/>
      <c r="AH136" s="89"/>
      <c r="AI136" s="89"/>
      <c r="AJ136" s="89"/>
      <c r="AK136" s="89"/>
      <c r="AL136" s="89"/>
      <c r="AM136" s="89"/>
      <c r="AN136" s="89"/>
      <c r="AO136" s="89"/>
      <c r="AP136" s="89"/>
      <c r="AQ136" s="89"/>
      <c r="AR136" s="89"/>
      <c r="AS136" s="89"/>
    </row>
    <row r="137" spans="1:45" ht="12.75">
      <c r="A137" s="65"/>
      <c r="B137" s="94" t="s">
        <v>285</v>
      </c>
      <c r="C137" s="89"/>
      <c r="D137" s="89"/>
      <c r="E137" s="89"/>
      <c r="F137" s="89"/>
      <c r="G137" s="89"/>
      <c r="H137" s="89"/>
      <c r="I137" s="168"/>
      <c r="AD137" s="89"/>
      <c r="AE137" s="89"/>
      <c r="AF137" s="89"/>
      <c r="AG137" s="89"/>
      <c r="AH137" s="89"/>
      <c r="AI137" s="89"/>
      <c r="AJ137" s="89"/>
      <c r="AK137" s="89"/>
      <c r="AL137" s="89"/>
      <c r="AM137" s="89"/>
      <c r="AN137" s="89"/>
      <c r="AO137" s="89"/>
      <c r="AP137" s="89"/>
      <c r="AQ137" s="89"/>
      <c r="AR137" s="89"/>
      <c r="AS137" s="89"/>
    </row>
    <row r="138" spans="1:45" ht="12.75">
      <c r="A138" s="65"/>
      <c r="B138" s="93">
        <v>-2004</v>
      </c>
      <c r="C138" s="89">
        <v>0</v>
      </c>
      <c r="D138" s="89">
        <v>0</v>
      </c>
      <c r="E138" s="89">
        <v>0</v>
      </c>
      <c r="F138" s="89">
        <f>SUM(C138:E138)</f>
        <v>0</v>
      </c>
      <c r="G138" s="89"/>
      <c r="H138" s="89"/>
      <c r="I138" s="168">
        <f>SUM(F138:H138)</f>
        <v>0</v>
      </c>
      <c r="AD138" s="89"/>
      <c r="AE138" s="89"/>
      <c r="AF138" s="89"/>
      <c r="AG138" s="89"/>
      <c r="AH138" s="89"/>
      <c r="AI138" s="89"/>
      <c r="AJ138" s="89"/>
      <c r="AK138" s="89"/>
      <c r="AL138" s="89"/>
      <c r="AM138" s="89"/>
      <c r="AN138" s="89"/>
      <c r="AO138" s="89"/>
      <c r="AP138" s="89"/>
      <c r="AQ138" s="89"/>
      <c r="AR138" s="89"/>
      <c r="AS138" s="89"/>
    </row>
    <row r="139" spans="1:45" ht="12.75">
      <c r="A139" s="65"/>
      <c r="B139" s="93">
        <v>-2003</v>
      </c>
      <c r="C139" s="89">
        <v>0</v>
      </c>
      <c r="D139" s="89">
        <v>0</v>
      </c>
      <c r="E139" s="89">
        <v>0</v>
      </c>
      <c r="F139" s="89">
        <f>SUM(C139:E139)</f>
        <v>0</v>
      </c>
      <c r="G139" s="89"/>
      <c r="H139" s="89"/>
      <c r="I139" s="168">
        <f>SUM(F139:H139)</f>
        <v>0</v>
      </c>
      <c r="AD139" s="89"/>
      <c r="AE139" s="89"/>
      <c r="AF139" s="89"/>
      <c r="AG139" s="89"/>
      <c r="AH139" s="89"/>
      <c r="AI139" s="89"/>
      <c r="AJ139" s="89"/>
      <c r="AK139" s="89"/>
      <c r="AL139" s="89"/>
      <c r="AM139" s="89"/>
      <c r="AN139" s="89"/>
      <c r="AO139" s="89"/>
      <c r="AP139" s="89"/>
      <c r="AQ139" s="89"/>
      <c r="AR139" s="89"/>
      <c r="AS139" s="89"/>
    </row>
    <row r="140" spans="1:45" ht="12.75">
      <c r="A140" s="65"/>
      <c r="B140" s="94" t="s">
        <v>286</v>
      </c>
      <c r="C140" s="89"/>
      <c r="D140" s="89"/>
      <c r="E140" s="89"/>
      <c r="F140" s="89"/>
      <c r="G140" s="89"/>
      <c r="H140" s="89"/>
      <c r="I140" s="168"/>
      <c r="AD140" s="89"/>
      <c r="AE140" s="89"/>
      <c r="AF140" s="89"/>
      <c r="AG140" s="89"/>
      <c r="AH140" s="89"/>
      <c r="AI140" s="89"/>
      <c r="AJ140" s="89"/>
      <c r="AK140" s="89"/>
      <c r="AL140" s="89"/>
      <c r="AM140" s="89"/>
      <c r="AN140" s="89"/>
      <c r="AO140" s="89"/>
      <c r="AP140" s="89"/>
      <c r="AQ140" s="89"/>
      <c r="AR140" s="89"/>
      <c r="AS140" s="89"/>
    </row>
    <row r="141" spans="1:45" ht="12.75">
      <c r="A141" s="65"/>
      <c r="B141" s="94" t="s">
        <v>287</v>
      </c>
      <c r="C141" s="89"/>
      <c r="D141" s="89"/>
      <c r="E141" s="89"/>
      <c r="F141" s="89"/>
      <c r="G141" s="89"/>
      <c r="H141" s="89"/>
      <c r="I141" s="168"/>
      <c r="AD141" s="89"/>
      <c r="AE141" s="89"/>
      <c r="AF141" s="89"/>
      <c r="AG141" s="89"/>
      <c r="AH141" s="89"/>
      <c r="AI141" s="89"/>
      <c r="AJ141" s="89"/>
      <c r="AK141" s="89"/>
      <c r="AL141" s="89"/>
      <c r="AM141" s="89"/>
      <c r="AN141" s="89"/>
      <c r="AO141" s="89"/>
      <c r="AP141" s="89"/>
      <c r="AQ141" s="89"/>
      <c r="AR141" s="89"/>
      <c r="AS141" s="89"/>
    </row>
    <row r="142" spans="1:45" ht="12.75">
      <c r="A142" s="65"/>
      <c r="B142" s="93">
        <v>-2004</v>
      </c>
      <c r="C142" s="89">
        <v>0</v>
      </c>
      <c r="D142" s="89">
        <v>0</v>
      </c>
      <c r="E142" s="89">
        <v>0</v>
      </c>
      <c r="F142" s="89">
        <f>SUM(C142:E142)</f>
        <v>0</v>
      </c>
      <c r="G142" s="89"/>
      <c r="H142" s="89"/>
      <c r="I142" s="168">
        <f>SUM(F142:H142)</f>
        <v>0</v>
      </c>
      <c r="AD142" s="89"/>
      <c r="AE142" s="89"/>
      <c r="AF142" s="89"/>
      <c r="AG142" s="89"/>
      <c r="AH142" s="89"/>
      <c r="AI142" s="89"/>
      <c r="AJ142" s="89"/>
      <c r="AK142" s="89"/>
      <c r="AL142" s="89"/>
      <c r="AM142" s="89"/>
      <c r="AN142" s="89"/>
      <c r="AO142" s="89"/>
      <c r="AP142" s="89"/>
      <c r="AQ142" s="89"/>
      <c r="AR142" s="89"/>
      <c r="AS142" s="89"/>
    </row>
    <row r="143" spans="1:45" ht="12.75">
      <c r="A143" s="65"/>
      <c r="B143" s="93">
        <v>-2003</v>
      </c>
      <c r="C143" s="89">
        <v>0</v>
      </c>
      <c r="D143" s="89">
        <v>0</v>
      </c>
      <c r="E143" s="89">
        <v>0</v>
      </c>
      <c r="F143" s="89">
        <f>SUM(C143:E143)</f>
        <v>0</v>
      </c>
      <c r="G143" s="89"/>
      <c r="H143" s="89"/>
      <c r="I143" s="168">
        <f>SUM(F143:H143)</f>
        <v>0</v>
      </c>
      <c r="AD143" s="89"/>
      <c r="AE143" s="89"/>
      <c r="AF143" s="89"/>
      <c r="AG143" s="89"/>
      <c r="AH143" s="89"/>
      <c r="AI143" s="89"/>
      <c r="AJ143" s="89"/>
      <c r="AK143" s="89"/>
      <c r="AL143" s="89"/>
      <c r="AM143" s="89"/>
      <c r="AN143" s="89"/>
      <c r="AO143" s="89"/>
      <c r="AP143" s="89"/>
      <c r="AQ143" s="89"/>
      <c r="AR143" s="89"/>
      <c r="AS143" s="89"/>
    </row>
    <row r="144" spans="1:45" ht="12.75">
      <c r="A144" s="65"/>
      <c r="B144" s="93"/>
      <c r="C144" s="89"/>
      <c r="D144" s="89"/>
      <c r="E144" s="89"/>
      <c r="F144" s="89"/>
      <c r="G144" s="89"/>
      <c r="H144" s="89"/>
      <c r="I144" s="168"/>
      <c r="AD144" s="89"/>
      <c r="AE144" s="89"/>
      <c r="AF144" s="89"/>
      <c r="AG144" s="89"/>
      <c r="AH144" s="89"/>
      <c r="AI144" s="89"/>
      <c r="AJ144" s="89"/>
      <c r="AK144" s="89"/>
      <c r="AL144" s="89"/>
      <c r="AM144" s="89"/>
      <c r="AN144" s="89"/>
      <c r="AO144" s="89"/>
      <c r="AP144" s="89"/>
      <c r="AQ144" s="89"/>
      <c r="AR144" s="89"/>
      <c r="AS144" s="89"/>
    </row>
    <row r="145" spans="1:45" ht="12.75">
      <c r="A145" s="65"/>
      <c r="B145" s="94" t="s">
        <v>288</v>
      </c>
      <c r="C145" s="89"/>
      <c r="D145" s="89"/>
      <c r="E145" s="89"/>
      <c r="F145" s="89"/>
      <c r="G145" s="89"/>
      <c r="H145" s="89"/>
      <c r="I145" s="168"/>
      <c r="AD145" s="89"/>
      <c r="AE145" s="89"/>
      <c r="AF145" s="89"/>
      <c r="AG145" s="89"/>
      <c r="AH145" s="89"/>
      <c r="AI145" s="89"/>
      <c r="AJ145" s="89"/>
      <c r="AK145" s="89"/>
      <c r="AL145" s="89"/>
      <c r="AM145" s="89"/>
      <c r="AN145" s="89"/>
      <c r="AO145" s="89"/>
      <c r="AP145" s="89"/>
      <c r="AQ145" s="89"/>
      <c r="AR145" s="89"/>
      <c r="AS145" s="89"/>
    </row>
    <row r="146" spans="1:45" ht="12.75">
      <c r="A146" s="65"/>
      <c r="B146" s="94" t="s">
        <v>289</v>
      </c>
      <c r="C146" s="89"/>
      <c r="D146" s="89"/>
      <c r="E146" s="89"/>
      <c r="F146" s="89"/>
      <c r="G146" s="89"/>
      <c r="H146" s="89"/>
      <c r="I146" s="168"/>
      <c r="AD146" s="89"/>
      <c r="AE146" s="89"/>
      <c r="AF146" s="89"/>
      <c r="AG146" s="89"/>
      <c r="AH146" s="89"/>
      <c r="AI146" s="89"/>
      <c r="AJ146" s="89"/>
      <c r="AK146" s="89"/>
      <c r="AL146" s="89"/>
      <c r="AM146" s="89"/>
      <c r="AN146" s="89"/>
      <c r="AO146" s="89"/>
      <c r="AP146" s="89"/>
      <c r="AQ146" s="89"/>
      <c r="AR146" s="89"/>
      <c r="AS146" s="89"/>
    </row>
    <row r="147" spans="1:45" ht="12.75">
      <c r="A147" s="65"/>
      <c r="B147" s="93">
        <v>-2004</v>
      </c>
      <c r="C147" s="89">
        <v>0</v>
      </c>
      <c r="D147" s="89">
        <v>0</v>
      </c>
      <c r="E147" s="89">
        <v>0</v>
      </c>
      <c r="F147" s="89">
        <f>SUM(C147:E147)</f>
        <v>0</v>
      </c>
      <c r="G147" s="89"/>
      <c r="H147" s="89"/>
      <c r="I147" s="168">
        <f>SUM(F147:H147)</f>
        <v>0</v>
      </c>
      <c r="AD147" s="89"/>
      <c r="AE147" s="89"/>
      <c r="AF147" s="89"/>
      <c r="AG147" s="89"/>
      <c r="AH147" s="89"/>
      <c r="AI147" s="89"/>
      <c r="AJ147" s="89"/>
      <c r="AK147" s="89"/>
      <c r="AL147" s="89"/>
      <c r="AM147" s="89"/>
      <c r="AN147" s="89"/>
      <c r="AO147" s="89"/>
      <c r="AP147" s="89"/>
      <c r="AQ147" s="89"/>
      <c r="AR147" s="89"/>
      <c r="AS147" s="89"/>
    </row>
    <row r="148" spans="1:45" ht="12.75">
      <c r="A148" s="65"/>
      <c r="B148" s="93">
        <v>-2003</v>
      </c>
      <c r="C148" s="89">
        <v>0</v>
      </c>
      <c r="D148" s="89">
        <v>0</v>
      </c>
      <c r="E148" s="89">
        <v>0</v>
      </c>
      <c r="F148" s="89">
        <f>SUM(C148:E148)</f>
        <v>0</v>
      </c>
      <c r="G148" s="89"/>
      <c r="H148" s="89"/>
      <c r="I148" s="168">
        <f>SUM(F148:H148)</f>
        <v>0</v>
      </c>
      <c r="AD148" s="89"/>
      <c r="AE148" s="89"/>
      <c r="AF148" s="89"/>
      <c r="AG148" s="89"/>
      <c r="AH148" s="89"/>
      <c r="AI148" s="89"/>
      <c r="AJ148" s="89"/>
      <c r="AK148" s="89"/>
      <c r="AL148" s="89"/>
      <c r="AM148" s="89"/>
      <c r="AN148" s="89"/>
      <c r="AO148" s="89"/>
      <c r="AP148" s="89"/>
      <c r="AQ148" s="89"/>
      <c r="AR148" s="89"/>
      <c r="AS148" s="89"/>
    </row>
    <row r="149" spans="1:45" ht="12.75">
      <c r="A149" s="65"/>
      <c r="B149" s="93"/>
      <c r="C149" s="89"/>
      <c r="D149" s="89"/>
      <c r="E149" s="89"/>
      <c r="F149" s="89"/>
      <c r="G149" s="89"/>
      <c r="H149" s="89"/>
      <c r="I149" s="168"/>
      <c r="AD149" s="89"/>
      <c r="AE149" s="89"/>
      <c r="AF149" s="89"/>
      <c r="AG149" s="89"/>
      <c r="AH149" s="89"/>
      <c r="AI149" s="89"/>
      <c r="AJ149" s="89"/>
      <c r="AK149" s="89"/>
      <c r="AL149" s="89"/>
      <c r="AM149" s="89"/>
      <c r="AN149" s="89"/>
      <c r="AO149" s="89"/>
      <c r="AP149" s="89"/>
      <c r="AQ149" s="89"/>
      <c r="AR149" s="89"/>
      <c r="AS149" s="89"/>
    </row>
    <row r="150" spans="1:45" ht="12.75">
      <c r="A150" s="65"/>
      <c r="B150" s="93"/>
      <c r="C150" s="89"/>
      <c r="D150" s="89"/>
      <c r="E150" s="89"/>
      <c r="F150" s="89"/>
      <c r="G150" s="89"/>
      <c r="H150" s="89"/>
      <c r="I150" s="168"/>
      <c r="AD150" s="89"/>
      <c r="AE150" s="89"/>
      <c r="AF150" s="89"/>
      <c r="AG150" s="89"/>
      <c r="AH150" s="89"/>
      <c r="AI150" s="89"/>
      <c r="AJ150" s="89"/>
      <c r="AK150" s="89"/>
      <c r="AL150" s="89"/>
      <c r="AM150" s="89"/>
      <c r="AN150" s="89"/>
      <c r="AO150" s="89"/>
      <c r="AP150" s="89"/>
      <c r="AQ150" s="89"/>
      <c r="AR150" s="89"/>
      <c r="AS150" s="89"/>
    </row>
    <row r="151" spans="1:2" ht="12.75">
      <c r="A151" s="33">
        <v>13</v>
      </c>
      <c r="B151" s="65" t="s">
        <v>290</v>
      </c>
    </row>
    <row r="152" ht="12.75">
      <c r="B152" s="178" t="s">
        <v>291</v>
      </c>
    </row>
    <row r="153" spans="2:9" ht="12.75">
      <c r="B153" s="88" t="s">
        <v>364</v>
      </c>
      <c r="C153" s="87">
        <v>0</v>
      </c>
      <c r="D153" s="87">
        <v>-575</v>
      </c>
      <c r="E153" s="87">
        <v>-525</v>
      </c>
      <c r="F153" s="87">
        <f aca="true" t="shared" si="2" ref="F153:F158">SUM(C153:E153)</f>
        <v>-1100</v>
      </c>
      <c r="I153" s="154">
        <f>+F153+G153+H153</f>
        <v>-1100</v>
      </c>
    </row>
    <row r="154" spans="2:9" ht="12.75">
      <c r="B154" s="179" t="s">
        <v>292</v>
      </c>
      <c r="C154" s="87">
        <v>11550</v>
      </c>
      <c r="D154" s="87">
        <v>3500</v>
      </c>
      <c r="E154" s="87">
        <v>3500</v>
      </c>
      <c r="F154" s="87">
        <f t="shared" si="2"/>
        <v>18550</v>
      </c>
      <c r="I154" s="154">
        <f>+F154+G154+H154</f>
        <v>18550</v>
      </c>
    </row>
    <row r="155" spans="2:9" ht="12.75" hidden="1">
      <c r="B155" s="88" t="s">
        <v>234</v>
      </c>
      <c r="C155" s="87">
        <v>0</v>
      </c>
      <c r="D155" s="87">
        <v>0</v>
      </c>
      <c r="E155" s="87">
        <v>0</v>
      </c>
      <c r="F155" s="87">
        <f t="shared" si="2"/>
        <v>0</v>
      </c>
      <c r="I155" s="154">
        <f>+F155+G155+H155</f>
        <v>0</v>
      </c>
    </row>
    <row r="156" spans="2:9" ht="12.75">
      <c r="B156" s="88" t="s">
        <v>293</v>
      </c>
      <c r="C156" s="87">
        <v>71695.2</v>
      </c>
      <c r="D156" s="87">
        <v>2450.14</v>
      </c>
      <c r="E156" s="87">
        <v>0</v>
      </c>
      <c r="F156" s="87">
        <f t="shared" si="2"/>
        <v>74145.34</v>
      </c>
      <c r="I156" s="154">
        <f>+F156+G156+H156</f>
        <v>74145.34</v>
      </c>
    </row>
    <row r="157" spans="2:9" ht="12.75">
      <c r="B157" s="88" t="s">
        <v>345</v>
      </c>
      <c r="C157" s="87">
        <v>12750</v>
      </c>
      <c r="D157" s="87">
        <v>0</v>
      </c>
      <c r="E157" s="87">
        <v>0</v>
      </c>
      <c r="F157" s="87">
        <f t="shared" si="2"/>
        <v>12750</v>
      </c>
      <c r="I157" s="154">
        <f>+F157+G157+H157</f>
        <v>12750</v>
      </c>
    </row>
    <row r="158" spans="2:9" ht="12.75">
      <c r="B158" s="88" t="s">
        <v>130</v>
      </c>
      <c r="C158" s="87">
        <v>0</v>
      </c>
      <c r="D158" s="87">
        <v>0</v>
      </c>
      <c r="E158" s="87">
        <v>0</v>
      </c>
      <c r="F158" s="87">
        <f t="shared" si="2"/>
        <v>0</v>
      </c>
      <c r="G158" s="87">
        <v>116493</v>
      </c>
      <c r="I158" s="154">
        <f>+F158+G158-H158</f>
        <v>116493</v>
      </c>
    </row>
    <row r="159" ht="12.75">
      <c r="B159" s="88" t="s">
        <v>294</v>
      </c>
    </row>
    <row r="160" spans="2:9" ht="12.75">
      <c r="B160" s="179" t="s">
        <v>295</v>
      </c>
      <c r="C160" s="87">
        <v>0</v>
      </c>
      <c r="D160" s="87">
        <v>0</v>
      </c>
      <c r="E160" s="87">
        <v>26400</v>
      </c>
      <c r="F160" s="87">
        <f aca="true" t="shared" si="3" ref="F160:F176">SUM(C160:E160)</f>
        <v>26400</v>
      </c>
      <c r="I160" s="154">
        <f aca="true" t="shared" si="4" ref="I160:I176">+F160+G160+H160</f>
        <v>26400</v>
      </c>
    </row>
    <row r="161" spans="2:9" ht="12.75">
      <c r="B161" s="179" t="s">
        <v>296</v>
      </c>
      <c r="C161" s="87">
        <f>20400+16080+154000</f>
        <v>190480</v>
      </c>
      <c r="D161" s="87">
        <v>165440</v>
      </c>
      <c r="E161" s="87">
        <v>0</v>
      </c>
      <c r="F161" s="87">
        <f t="shared" si="3"/>
        <v>355920</v>
      </c>
      <c r="I161" s="154">
        <f t="shared" si="4"/>
        <v>355920</v>
      </c>
    </row>
    <row r="162" spans="2:9" ht="12.75" hidden="1">
      <c r="B162" s="88" t="s">
        <v>297</v>
      </c>
      <c r="C162" s="87">
        <v>0</v>
      </c>
      <c r="D162" s="87">
        <v>0</v>
      </c>
      <c r="E162" s="87">
        <v>0</v>
      </c>
      <c r="F162" s="87">
        <f t="shared" si="3"/>
        <v>0</v>
      </c>
      <c r="I162" s="154">
        <f t="shared" si="4"/>
        <v>0</v>
      </c>
    </row>
    <row r="163" spans="2:9" ht="12.75" hidden="1">
      <c r="B163" s="88" t="s">
        <v>298</v>
      </c>
      <c r="F163" s="87">
        <f t="shared" si="3"/>
        <v>0</v>
      </c>
      <c r="I163" s="154">
        <f t="shared" si="4"/>
        <v>0</v>
      </c>
    </row>
    <row r="164" spans="2:9" ht="12.75" hidden="1">
      <c r="B164" s="179" t="s">
        <v>299</v>
      </c>
      <c r="C164" s="87">
        <v>0</v>
      </c>
      <c r="D164" s="87">
        <v>0</v>
      </c>
      <c r="E164" s="87">
        <v>0</v>
      </c>
      <c r="F164" s="87">
        <f t="shared" si="3"/>
        <v>0</v>
      </c>
      <c r="I164" s="154">
        <f t="shared" si="4"/>
        <v>0</v>
      </c>
    </row>
    <row r="165" spans="2:9" ht="12.75" hidden="1">
      <c r="B165" s="179" t="s">
        <v>300</v>
      </c>
      <c r="C165" s="87">
        <v>0</v>
      </c>
      <c r="D165" s="87">
        <v>0</v>
      </c>
      <c r="E165" s="87">
        <v>0</v>
      </c>
      <c r="F165" s="87">
        <f t="shared" si="3"/>
        <v>0</v>
      </c>
      <c r="I165" s="154">
        <f t="shared" si="4"/>
        <v>0</v>
      </c>
    </row>
    <row r="166" spans="2:9" ht="12.75" hidden="1">
      <c r="B166" s="179" t="s">
        <v>301</v>
      </c>
      <c r="C166" s="87">
        <v>0</v>
      </c>
      <c r="D166" s="87">
        <v>0</v>
      </c>
      <c r="E166" s="87">
        <v>0</v>
      </c>
      <c r="F166" s="87">
        <f t="shared" si="3"/>
        <v>0</v>
      </c>
      <c r="I166" s="154">
        <f t="shared" si="4"/>
        <v>0</v>
      </c>
    </row>
    <row r="167" spans="2:9" ht="12.75" hidden="1">
      <c r="B167" s="179" t="s">
        <v>302</v>
      </c>
      <c r="C167" s="87">
        <v>0</v>
      </c>
      <c r="D167" s="87">
        <v>0</v>
      </c>
      <c r="E167" s="87">
        <v>0</v>
      </c>
      <c r="F167" s="87">
        <f t="shared" si="3"/>
        <v>0</v>
      </c>
      <c r="I167" s="154">
        <f t="shared" si="4"/>
        <v>0</v>
      </c>
    </row>
    <row r="168" spans="2:9" ht="12.75" hidden="1">
      <c r="B168" s="179" t="s">
        <v>303</v>
      </c>
      <c r="C168" s="87">
        <v>0</v>
      </c>
      <c r="D168" s="87">
        <v>0</v>
      </c>
      <c r="E168" s="87">
        <v>0</v>
      </c>
      <c r="F168" s="87">
        <f t="shared" si="3"/>
        <v>0</v>
      </c>
      <c r="I168" s="154">
        <f t="shared" si="4"/>
        <v>0</v>
      </c>
    </row>
    <row r="169" spans="2:9" ht="12.75" hidden="1">
      <c r="B169" s="179" t="s">
        <v>304</v>
      </c>
      <c r="C169" s="87">
        <v>0</v>
      </c>
      <c r="D169" s="87">
        <v>0</v>
      </c>
      <c r="E169" s="87">
        <v>0</v>
      </c>
      <c r="F169" s="87">
        <f t="shared" si="3"/>
        <v>0</v>
      </c>
      <c r="I169" s="154">
        <f t="shared" si="4"/>
        <v>0</v>
      </c>
    </row>
    <row r="170" spans="2:9" ht="12.75" hidden="1">
      <c r="B170" s="179" t="s">
        <v>305</v>
      </c>
      <c r="C170" s="87">
        <v>0</v>
      </c>
      <c r="D170" s="87">
        <v>0</v>
      </c>
      <c r="E170" s="87">
        <v>0</v>
      </c>
      <c r="F170" s="87">
        <f t="shared" si="3"/>
        <v>0</v>
      </c>
      <c r="I170" s="154">
        <f t="shared" si="4"/>
        <v>0</v>
      </c>
    </row>
    <row r="171" spans="2:9" ht="12.75" hidden="1">
      <c r="B171" s="179" t="s">
        <v>306</v>
      </c>
      <c r="C171" s="87">
        <v>0</v>
      </c>
      <c r="D171" s="87">
        <v>0</v>
      </c>
      <c r="E171" s="87">
        <v>0</v>
      </c>
      <c r="F171" s="87">
        <f t="shared" si="3"/>
        <v>0</v>
      </c>
      <c r="I171" s="154">
        <f t="shared" si="4"/>
        <v>0</v>
      </c>
    </row>
    <row r="172" spans="2:9" ht="12.75" hidden="1">
      <c r="B172" s="88" t="s">
        <v>307</v>
      </c>
      <c r="C172" s="87">
        <v>0</v>
      </c>
      <c r="D172" s="87">
        <v>0</v>
      </c>
      <c r="E172" s="87">
        <v>0</v>
      </c>
      <c r="F172" s="87">
        <f t="shared" si="3"/>
        <v>0</v>
      </c>
      <c r="I172" s="154">
        <f t="shared" si="4"/>
        <v>0</v>
      </c>
    </row>
    <row r="173" spans="2:9" ht="12.75" hidden="1">
      <c r="B173" s="88" t="s">
        <v>308</v>
      </c>
      <c r="C173" s="87">
        <v>0</v>
      </c>
      <c r="D173" s="87">
        <v>0</v>
      </c>
      <c r="E173" s="87">
        <v>0</v>
      </c>
      <c r="F173" s="87">
        <f t="shared" si="3"/>
        <v>0</v>
      </c>
      <c r="I173" s="154">
        <f t="shared" si="4"/>
        <v>0</v>
      </c>
    </row>
    <row r="174" spans="2:9" ht="12.75">
      <c r="B174" s="88" t="s">
        <v>309</v>
      </c>
      <c r="C174" s="87">
        <v>0</v>
      </c>
      <c r="D174" s="87">
        <v>22500</v>
      </c>
      <c r="E174" s="87">
        <v>0</v>
      </c>
      <c r="F174" s="87">
        <f t="shared" si="3"/>
        <v>22500</v>
      </c>
      <c r="I174" s="154">
        <f t="shared" si="4"/>
        <v>22500</v>
      </c>
    </row>
    <row r="175" spans="2:9" ht="12.75" hidden="1">
      <c r="B175" s="88" t="s">
        <v>310</v>
      </c>
      <c r="C175" s="87">
        <v>0</v>
      </c>
      <c r="D175" s="87">
        <v>0</v>
      </c>
      <c r="E175" s="87">
        <v>0</v>
      </c>
      <c r="F175" s="87">
        <f t="shared" si="3"/>
        <v>0</v>
      </c>
      <c r="I175" s="154">
        <f t="shared" si="4"/>
        <v>0</v>
      </c>
    </row>
    <row r="176" spans="2:9" ht="12.75" hidden="1">
      <c r="B176" s="88" t="s">
        <v>311</v>
      </c>
      <c r="C176" s="87">
        <v>0</v>
      </c>
      <c r="D176" s="87">
        <v>0</v>
      </c>
      <c r="E176" s="87">
        <v>0</v>
      </c>
      <c r="F176" s="87">
        <f t="shared" si="3"/>
        <v>0</v>
      </c>
      <c r="I176" s="154">
        <f t="shared" si="4"/>
        <v>0</v>
      </c>
    </row>
    <row r="177" ht="12.75">
      <c r="B177" s="178" t="s">
        <v>312</v>
      </c>
    </row>
    <row r="178" spans="2:9" ht="12.75" hidden="1">
      <c r="B178" s="88" t="s">
        <v>235</v>
      </c>
      <c r="C178" s="47">
        <v>0</v>
      </c>
      <c r="D178" s="47">
        <v>0</v>
      </c>
      <c r="E178" s="47">
        <v>0</v>
      </c>
      <c r="F178" s="47">
        <f aca="true" t="shared" si="5" ref="F178:F189">SUM(C178:E178)</f>
        <v>0</v>
      </c>
      <c r="G178" s="47"/>
      <c r="H178" s="47"/>
      <c r="I178" s="81">
        <f aca="true" t="shared" si="6" ref="I178:I189">+F178+G178+H178</f>
        <v>0</v>
      </c>
    </row>
    <row r="179" spans="2:9" ht="12.75">
      <c r="B179" s="88" t="s">
        <v>237</v>
      </c>
      <c r="C179" s="47">
        <v>-126126.51</v>
      </c>
      <c r="D179" s="47">
        <v>0</v>
      </c>
      <c r="E179" s="47">
        <v>-182427.58</v>
      </c>
      <c r="F179" s="185">
        <f t="shared" si="5"/>
        <v>-308554.08999999997</v>
      </c>
      <c r="G179" s="47"/>
      <c r="H179" s="47"/>
      <c r="I179" s="81">
        <f t="shared" si="6"/>
        <v>-308554.08999999997</v>
      </c>
    </row>
    <row r="180" spans="2:9" ht="12.75" hidden="1">
      <c r="B180" s="88" t="s">
        <v>236</v>
      </c>
      <c r="C180" s="47">
        <v>0</v>
      </c>
      <c r="D180" s="47">
        <v>0</v>
      </c>
      <c r="E180" s="47">
        <v>0</v>
      </c>
      <c r="F180" s="47">
        <f t="shared" si="5"/>
        <v>0</v>
      </c>
      <c r="G180" s="47"/>
      <c r="H180" s="47">
        <v>0</v>
      </c>
      <c r="I180" s="81">
        <f t="shared" si="6"/>
        <v>0</v>
      </c>
    </row>
    <row r="181" spans="2:9" ht="12.75" hidden="1">
      <c r="B181" s="88" t="s">
        <v>313</v>
      </c>
      <c r="C181" s="47">
        <v>0</v>
      </c>
      <c r="D181" s="47">
        <v>0</v>
      </c>
      <c r="E181" s="47">
        <v>0</v>
      </c>
      <c r="F181" s="47">
        <f t="shared" si="5"/>
        <v>0</v>
      </c>
      <c r="G181" s="47"/>
      <c r="H181" s="47"/>
      <c r="I181" s="81">
        <f t="shared" si="6"/>
        <v>0</v>
      </c>
    </row>
    <row r="182" spans="2:9" ht="12.75" hidden="1">
      <c r="B182" s="88" t="s">
        <v>314</v>
      </c>
      <c r="C182" s="47">
        <v>0</v>
      </c>
      <c r="D182" s="47">
        <v>0</v>
      </c>
      <c r="E182" s="47">
        <v>0</v>
      </c>
      <c r="F182" s="47">
        <f t="shared" si="5"/>
        <v>0</v>
      </c>
      <c r="G182" s="47"/>
      <c r="H182" s="47"/>
      <c r="I182" s="81">
        <f t="shared" si="6"/>
        <v>0</v>
      </c>
    </row>
    <row r="183" spans="2:9" ht="12.75" hidden="1">
      <c r="B183" s="88" t="s">
        <v>315</v>
      </c>
      <c r="C183" s="47">
        <v>0</v>
      </c>
      <c r="D183" s="47">
        <v>0</v>
      </c>
      <c r="E183" s="47">
        <v>0</v>
      </c>
      <c r="F183" s="47">
        <f t="shared" si="5"/>
        <v>0</v>
      </c>
      <c r="G183" s="47"/>
      <c r="H183" s="47"/>
      <c r="I183" s="81">
        <f t="shared" si="6"/>
        <v>0</v>
      </c>
    </row>
    <row r="184" spans="2:9" ht="12.75" hidden="1">
      <c r="B184" s="88" t="s">
        <v>316</v>
      </c>
      <c r="C184" s="47">
        <v>0</v>
      </c>
      <c r="D184" s="47">
        <v>0</v>
      </c>
      <c r="E184" s="47">
        <v>0</v>
      </c>
      <c r="F184" s="47">
        <f t="shared" si="5"/>
        <v>0</v>
      </c>
      <c r="G184" s="47"/>
      <c r="H184" s="47"/>
      <c r="I184" s="81">
        <f t="shared" si="6"/>
        <v>0</v>
      </c>
    </row>
    <row r="185" spans="2:9" ht="12.75">
      <c r="B185" s="88" t="s">
        <v>317</v>
      </c>
      <c r="C185" s="47">
        <v>-697.13</v>
      </c>
      <c r="D185" s="47">
        <v>0</v>
      </c>
      <c r="E185" s="47">
        <v>0</v>
      </c>
      <c r="F185" s="47">
        <f t="shared" si="5"/>
        <v>-697.13</v>
      </c>
      <c r="G185" s="47"/>
      <c r="H185" s="47"/>
      <c r="I185" s="81">
        <f t="shared" si="6"/>
        <v>-697.13</v>
      </c>
    </row>
    <row r="186" spans="2:9" ht="12.75">
      <c r="B186" s="179" t="s">
        <v>318</v>
      </c>
      <c r="C186" s="47">
        <v>0</v>
      </c>
      <c r="D186" s="47">
        <v>0</v>
      </c>
      <c r="E186" s="47">
        <v>0</v>
      </c>
      <c r="F186" s="47">
        <f t="shared" si="5"/>
        <v>0</v>
      </c>
      <c r="G186" s="47"/>
      <c r="H186" s="47"/>
      <c r="I186" s="81">
        <f t="shared" si="6"/>
        <v>0</v>
      </c>
    </row>
    <row r="187" spans="2:9" ht="12.75" hidden="1">
      <c r="B187" s="88" t="s">
        <v>319</v>
      </c>
      <c r="C187" s="47">
        <v>0</v>
      </c>
      <c r="D187" s="47">
        <v>0</v>
      </c>
      <c r="E187" s="47">
        <v>0</v>
      </c>
      <c r="F187" s="47">
        <f t="shared" si="5"/>
        <v>0</v>
      </c>
      <c r="G187" s="47"/>
      <c r="H187" s="47"/>
      <c r="I187" s="81">
        <f t="shared" si="6"/>
        <v>0</v>
      </c>
    </row>
    <row r="188" spans="2:9" ht="12.75">
      <c r="B188" s="88" t="s">
        <v>320</v>
      </c>
      <c r="C188" s="47">
        <v>-7200</v>
      </c>
      <c r="D188" s="47">
        <v>0</v>
      </c>
      <c r="E188" s="47">
        <v>0</v>
      </c>
      <c r="F188" s="47">
        <f t="shared" si="5"/>
        <v>-7200</v>
      </c>
      <c r="G188" s="47"/>
      <c r="H188" s="47"/>
      <c r="I188" s="81">
        <f t="shared" si="6"/>
        <v>-7200</v>
      </c>
    </row>
    <row r="189" spans="2:9" ht="12.75" hidden="1">
      <c r="B189" s="88" t="s">
        <v>321</v>
      </c>
      <c r="C189" s="47">
        <v>0</v>
      </c>
      <c r="D189" s="47">
        <v>0</v>
      </c>
      <c r="E189" s="47">
        <v>0</v>
      </c>
      <c r="F189" s="47">
        <f t="shared" si="5"/>
        <v>0</v>
      </c>
      <c r="G189" s="47"/>
      <c r="H189" s="47"/>
      <c r="I189" s="81">
        <f t="shared" si="6"/>
        <v>0</v>
      </c>
    </row>
    <row r="190" spans="2:9" ht="12.75">
      <c r="B190" s="88"/>
      <c r="C190" s="47"/>
      <c r="D190" s="47"/>
      <c r="E190" s="47"/>
      <c r="F190" s="47"/>
      <c r="G190" s="47"/>
      <c r="H190" s="47"/>
      <c r="I190" s="81"/>
    </row>
    <row r="191" spans="2:9" ht="12.75">
      <c r="B191" s="88"/>
      <c r="C191" s="47"/>
      <c r="D191" s="47"/>
      <c r="E191" s="47"/>
      <c r="F191" s="47"/>
      <c r="G191" s="47"/>
      <c r="H191" s="47"/>
      <c r="I191" s="81"/>
    </row>
    <row r="192" spans="1:2" ht="12.75">
      <c r="A192" s="33">
        <v>14</v>
      </c>
      <c r="B192" s="65" t="s">
        <v>322</v>
      </c>
    </row>
    <row r="194" ht="12.75">
      <c r="B194" s="88" t="s">
        <v>362</v>
      </c>
    </row>
    <row r="195" spans="2:9" ht="12.75">
      <c r="B195" s="94" t="s">
        <v>359</v>
      </c>
      <c r="C195" s="87">
        <v>334443.94</v>
      </c>
      <c r="D195" s="87">
        <v>58566.03</v>
      </c>
      <c r="E195" s="87">
        <v>0</v>
      </c>
      <c r="F195" s="87">
        <f aca="true" t="shared" si="7" ref="F195:F213">SUM(C195:E195)</f>
        <v>393009.97</v>
      </c>
      <c r="I195" s="154">
        <f aca="true" t="shared" si="8" ref="I195:I213">SUM(F195:H195)</f>
        <v>393009.97</v>
      </c>
    </row>
    <row r="196" spans="2:9" ht="12.75">
      <c r="B196" s="94" t="s">
        <v>348</v>
      </c>
      <c r="C196" s="87">
        <v>10400</v>
      </c>
      <c r="D196" s="87">
        <v>12000</v>
      </c>
      <c r="E196" s="87">
        <v>0</v>
      </c>
      <c r="F196" s="87">
        <f t="shared" si="7"/>
        <v>22400</v>
      </c>
      <c r="I196" s="154">
        <f t="shared" si="8"/>
        <v>22400</v>
      </c>
    </row>
    <row r="197" spans="2:9" ht="12.75">
      <c r="B197" s="94" t="s">
        <v>349</v>
      </c>
      <c r="C197" s="87">
        <f>107615-62475</f>
        <v>45140</v>
      </c>
      <c r="D197" s="87">
        <v>12908.33</v>
      </c>
      <c r="E197" s="87">
        <v>0</v>
      </c>
      <c r="F197" s="87">
        <f t="shared" si="7"/>
        <v>58048.33</v>
      </c>
      <c r="I197" s="154">
        <f t="shared" si="8"/>
        <v>58048.33</v>
      </c>
    </row>
    <row r="198" spans="2:9" ht="12.75">
      <c r="B198" s="94" t="s">
        <v>350</v>
      </c>
      <c r="C198" s="87">
        <v>55225</v>
      </c>
      <c r="D198" s="87">
        <v>25022</v>
      </c>
      <c r="E198" s="87">
        <v>0</v>
      </c>
      <c r="F198" s="87">
        <f t="shared" si="7"/>
        <v>80247</v>
      </c>
      <c r="I198" s="154">
        <f t="shared" si="8"/>
        <v>80247</v>
      </c>
    </row>
    <row r="199" spans="2:9" ht="12.75">
      <c r="B199" s="94" t="s">
        <v>351</v>
      </c>
      <c r="C199" s="87">
        <v>838.05</v>
      </c>
      <c r="D199" s="87">
        <v>412.35</v>
      </c>
      <c r="E199" s="87">
        <v>0</v>
      </c>
      <c r="F199" s="87">
        <f t="shared" si="7"/>
        <v>1250.4</v>
      </c>
      <c r="I199" s="154">
        <f t="shared" si="8"/>
        <v>1250.4</v>
      </c>
    </row>
    <row r="200" spans="2:9" ht="12.75">
      <c r="B200" s="94" t="s">
        <v>360</v>
      </c>
      <c r="C200" s="87">
        <v>10179.86</v>
      </c>
      <c r="D200" s="87">
        <v>624</v>
      </c>
      <c r="E200" s="87">
        <v>0</v>
      </c>
      <c r="F200" s="87">
        <f t="shared" si="7"/>
        <v>10803.86</v>
      </c>
      <c r="I200" s="154">
        <f t="shared" si="8"/>
        <v>10803.86</v>
      </c>
    </row>
    <row r="201" spans="2:9" ht="12.75">
      <c r="B201" s="94" t="s">
        <v>352</v>
      </c>
      <c r="C201" s="87">
        <v>525</v>
      </c>
      <c r="D201" s="87">
        <v>4263</v>
      </c>
      <c r="E201" s="87">
        <v>0</v>
      </c>
      <c r="F201" s="87">
        <f t="shared" si="7"/>
        <v>4788</v>
      </c>
      <c r="I201" s="154">
        <f t="shared" si="8"/>
        <v>4788</v>
      </c>
    </row>
    <row r="202" spans="2:9" ht="12.75">
      <c r="B202" s="94" t="s">
        <v>353</v>
      </c>
      <c r="C202" s="87">
        <v>27595.05</v>
      </c>
      <c r="D202" s="87">
        <v>252.14</v>
      </c>
      <c r="E202" s="87">
        <v>0</v>
      </c>
      <c r="F202" s="87">
        <f t="shared" si="7"/>
        <v>27847.19</v>
      </c>
      <c r="I202" s="154">
        <f t="shared" si="8"/>
        <v>27847.19</v>
      </c>
    </row>
    <row r="203" spans="2:9" ht="12.75">
      <c r="B203" s="94" t="s">
        <v>354</v>
      </c>
      <c r="C203" s="87">
        <v>24325.05</v>
      </c>
      <c r="D203" s="87">
        <v>0</v>
      </c>
      <c r="E203" s="87">
        <v>0</v>
      </c>
      <c r="F203" s="87">
        <f t="shared" si="7"/>
        <v>24325.05</v>
      </c>
      <c r="I203" s="154">
        <f t="shared" si="8"/>
        <v>24325.05</v>
      </c>
    </row>
    <row r="204" spans="2:9" ht="12.75">
      <c r="B204" s="94" t="s">
        <v>365</v>
      </c>
      <c r="C204" s="87">
        <v>0</v>
      </c>
      <c r="D204" s="87">
        <v>275</v>
      </c>
      <c r="E204" s="87">
        <v>9133.3</v>
      </c>
      <c r="F204" s="87">
        <f t="shared" si="7"/>
        <v>9408.3</v>
      </c>
      <c r="I204" s="154">
        <f t="shared" si="8"/>
        <v>9408.3</v>
      </c>
    </row>
    <row r="205" spans="2:9" ht="12.75">
      <c r="B205" s="94" t="s">
        <v>355</v>
      </c>
      <c r="C205" s="87">
        <v>11155.97</v>
      </c>
      <c r="D205" s="87">
        <v>0</v>
      </c>
      <c r="E205" s="87">
        <v>0</v>
      </c>
      <c r="F205" s="87">
        <f t="shared" si="7"/>
        <v>11155.97</v>
      </c>
      <c r="I205" s="154">
        <f t="shared" si="8"/>
        <v>11155.97</v>
      </c>
    </row>
    <row r="206" spans="2:9" ht="12.75">
      <c r="B206" s="94" t="s">
        <v>356</v>
      </c>
      <c r="C206" s="87">
        <v>20403.98</v>
      </c>
      <c r="D206" s="87">
        <v>0</v>
      </c>
      <c r="E206" s="87">
        <v>0</v>
      </c>
      <c r="F206" s="87">
        <f t="shared" si="7"/>
        <v>20403.98</v>
      </c>
      <c r="I206" s="154">
        <f t="shared" si="8"/>
        <v>20403.98</v>
      </c>
    </row>
    <row r="207" spans="2:9" ht="12.75">
      <c r="B207" s="94" t="s">
        <v>367</v>
      </c>
      <c r="C207" s="87">
        <v>0</v>
      </c>
      <c r="D207" s="87">
        <v>3045</v>
      </c>
      <c r="E207" s="87">
        <v>0</v>
      </c>
      <c r="F207" s="87">
        <f t="shared" si="7"/>
        <v>3045</v>
      </c>
      <c r="I207" s="154">
        <f t="shared" si="8"/>
        <v>3045</v>
      </c>
    </row>
    <row r="208" spans="2:9" ht="12.75">
      <c r="B208" s="94" t="s">
        <v>347</v>
      </c>
      <c r="C208" s="87">
        <v>154000</v>
      </c>
      <c r="D208" s="87">
        <v>132000</v>
      </c>
      <c r="E208" s="87">
        <v>0</v>
      </c>
      <c r="F208" s="87">
        <f t="shared" si="7"/>
        <v>286000</v>
      </c>
      <c r="I208" s="154">
        <f t="shared" si="8"/>
        <v>286000</v>
      </c>
    </row>
    <row r="209" spans="2:9" ht="12.75">
      <c r="B209" s="94" t="s">
        <v>369</v>
      </c>
      <c r="C209" s="87">
        <v>0</v>
      </c>
      <c r="D209" s="87">
        <v>0</v>
      </c>
      <c r="E209" s="87">
        <v>26400</v>
      </c>
      <c r="F209" s="87">
        <f t="shared" si="7"/>
        <v>26400</v>
      </c>
      <c r="I209" s="154">
        <f t="shared" si="8"/>
        <v>26400</v>
      </c>
    </row>
    <row r="210" spans="2:9" ht="12.75">
      <c r="B210" s="94" t="s">
        <v>357</v>
      </c>
      <c r="C210" s="87">
        <v>20400</v>
      </c>
      <c r="D210" s="87">
        <v>0</v>
      </c>
      <c r="E210" s="87">
        <v>0</v>
      </c>
      <c r="F210" s="87">
        <f t="shared" si="7"/>
        <v>20400</v>
      </c>
      <c r="I210" s="154">
        <f t="shared" si="8"/>
        <v>20400</v>
      </c>
    </row>
    <row r="211" spans="2:9" ht="12.75">
      <c r="B211" s="94" t="s">
        <v>358</v>
      </c>
      <c r="C211" s="87">
        <v>16080</v>
      </c>
      <c r="D211" s="87">
        <v>0</v>
      </c>
      <c r="E211" s="87">
        <v>0</v>
      </c>
      <c r="F211" s="87">
        <f t="shared" si="7"/>
        <v>16080</v>
      </c>
      <c r="I211" s="154">
        <f t="shared" si="8"/>
        <v>16080</v>
      </c>
    </row>
    <row r="212" spans="2:9" ht="12.75">
      <c r="B212" s="94" t="s">
        <v>366</v>
      </c>
      <c r="C212" s="87">
        <v>0</v>
      </c>
      <c r="D212" s="87">
        <v>5000</v>
      </c>
      <c r="E212" s="87">
        <v>0</v>
      </c>
      <c r="F212" s="87">
        <f t="shared" si="7"/>
        <v>5000</v>
      </c>
      <c r="I212" s="154">
        <f t="shared" si="8"/>
        <v>5000</v>
      </c>
    </row>
    <row r="213" spans="2:9" ht="12.75">
      <c r="B213" s="94" t="s">
        <v>380</v>
      </c>
      <c r="C213" s="87">
        <v>4760</v>
      </c>
      <c r="D213" s="87">
        <v>0</v>
      </c>
      <c r="E213" s="87">
        <v>0</v>
      </c>
      <c r="F213" s="87">
        <f t="shared" si="7"/>
        <v>4760</v>
      </c>
      <c r="I213" s="154">
        <f t="shared" si="8"/>
        <v>4760</v>
      </c>
    </row>
    <row r="214" spans="2:9" ht="13.5" thickBot="1">
      <c r="B214" s="93"/>
      <c r="C214" s="92">
        <f>SUM(C195:C213)</f>
        <v>735471.8999999999</v>
      </c>
      <c r="D214" s="92">
        <f>SUM(D195:D213)</f>
        <v>254367.85</v>
      </c>
      <c r="E214" s="92">
        <f>SUM(E195:E213)</f>
        <v>35533.3</v>
      </c>
      <c r="F214" s="92">
        <f>SUM(F195:F213)</f>
        <v>1025373.05</v>
      </c>
      <c r="I214" s="92">
        <f>SUM(I195:I213)</f>
        <v>1025373.05</v>
      </c>
    </row>
    <row r="215" ht="13.5" thickTop="1">
      <c r="B215" s="93"/>
    </row>
    <row r="216" ht="12.75">
      <c r="B216" s="93"/>
    </row>
    <row r="217" ht="12.75">
      <c r="B217" s="88" t="s">
        <v>363</v>
      </c>
    </row>
    <row r="218" spans="2:9" ht="12.75">
      <c r="B218" s="94" t="s">
        <v>346</v>
      </c>
      <c r="C218" s="87">
        <v>0</v>
      </c>
      <c r="D218" s="87">
        <v>0</v>
      </c>
      <c r="E218" s="87">
        <v>0</v>
      </c>
      <c r="F218" s="87">
        <f aca="true" t="shared" si="9" ref="F218:F235">SUM(C218:E218)</f>
        <v>0</v>
      </c>
      <c r="I218" s="154">
        <f>SUM(F218:H218)</f>
        <v>0</v>
      </c>
    </row>
    <row r="219" spans="2:9" ht="12.75">
      <c r="B219" s="94" t="s">
        <v>359</v>
      </c>
      <c r="C219" s="87">
        <v>173181.5</v>
      </c>
      <c r="D219" s="87">
        <v>17925.16</v>
      </c>
      <c r="E219" s="87">
        <v>0</v>
      </c>
      <c r="F219" s="87">
        <f t="shared" si="9"/>
        <v>191106.66</v>
      </c>
      <c r="I219" s="154">
        <f aca="true" t="shared" si="10" ref="I219:I235">SUM(F219:H219)</f>
        <v>191106.66</v>
      </c>
    </row>
    <row r="220" spans="2:9" ht="12.75">
      <c r="B220" s="94" t="s">
        <v>348</v>
      </c>
      <c r="C220" s="87">
        <v>8400</v>
      </c>
      <c r="D220" s="87">
        <v>18000</v>
      </c>
      <c r="E220" s="87">
        <v>0</v>
      </c>
      <c r="F220" s="87">
        <f t="shared" si="9"/>
        <v>26400</v>
      </c>
      <c r="I220" s="154">
        <f t="shared" si="10"/>
        <v>26400</v>
      </c>
    </row>
    <row r="221" spans="2:9" ht="12.75">
      <c r="B221" s="94" t="s">
        <v>349</v>
      </c>
      <c r="C221" s="87">
        <v>3610</v>
      </c>
      <c r="D221" s="87">
        <v>0</v>
      </c>
      <c r="E221" s="87">
        <v>0</v>
      </c>
      <c r="F221" s="87">
        <f t="shared" si="9"/>
        <v>3610</v>
      </c>
      <c r="I221" s="154">
        <f t="shared" si="10"/>
        <v>3610</v>
      </c>
    </row>
    <row r="222" spans="2:9" ht="12.75">
      <c r="B222" s="94" t="s">
        <v>350</v>
      </c>
      <c r="C222" s="87">
        <v>21219</v>
      </c>
      <c r="D222" s="87">
        <v>11874</v>
      </c>
      <c r="E222" s="87">
        <v>0</v>
      </c>
      <c r="F222" s="87">
        <f t="shared" si="9"/>
        <v>33093</v>
      </c>
      <c r="I222" s="154">
        <f t="shared" si="10"/>
        <v>33093</v>
      </c>
    </row>
    <row r="223" spans="2:9" ht="12.75">
      <c r="B223" s="94" t="s">
        <v>351</v>
      </c>
      <c r="C223" s="87">
        <v>564.85</v>
      </c>
      <c r="D223" s="87">
        <v>0</v>
      </c>
      <c r="E223" s="87">
        <v>0</v>
      </c>
      <c r="F223" s="87">
        <f t="shared" si="9"/>
        <v>564.85</v>
      </c>
      <c r="I223" s="154">
        <f t="shared" si="10"/>
        <v>564.85</v>
      </c>
    </row>
    <row r="224" spans="2:9" ht="12.75">
      <c r="B224" s="94" t="s">
        <v>360</v>
      </c>
      <c r="C224" s="87">
        <v>3715.88</v>
      </c>
      <c r="D224" s="87">
        <v>24</v>
      </c>
      <c r="E224" s="87">
        <v>0</v>
      </c>
      <c r="F224" s="87">
        <f t="shared" si="9"/>
        <v>3739.88</v>
      </c>
      <c r="I224" s="154">
        <f t="shared" si="10"/>
        <v>3739.88</v>
      </c>
    </row>
    <row r="225" spans="2:9" ht="12.75">
      <c r="B225" s="94" t="s">
        <v>352</v>
      </c>
      <c r="C225" s="87">
        <v>0</v>
      </c>
      <c r="D225" s="87">
        <v>0</v>
      </c>
      <c r="E225" s="87">
        <v>0</v>
      </c>
      <c r="F225" s="87">
        <f t="shared" si="9"/>
        <v>0</v>
      </c>
      <c r="I225" s="154">
        <f t="shared" si="10"/>
        <v>0</v>
      </c>
    </row>
    <row r="226" spans="2:9" ht="12.75">
      <c r="B226" s="94" t="s">
        <v>353</v>
      </c>
      <c r="C226" s="87">
        <v>7662.25</v>
      </c>
      <c r="D226" s="87">
        <v>483.01</v>
      </c>
      <c r="E226" s="87">
        <v>0</v>
      </c>
      <c r="F226" s="87">
        <f t="shared" si="9"/>
        <v>8145.26</v>
      </c>
      <c r="I226" s="154">
        <f t="shared" si="10"/>
        <v>8145.26</v>
      </c>
    </row>
    <row r="227" spans="2:9" ht="12.75">
      <c r="B227" s="94" t="s">
        <v>354</v>
      </c>
      <c r="C227" s="87">
        <v>17958.29</v>
      </c>
      <c r="D227" s="87">
        <v>0</v>
      </c>
      <c r="E227" s="87">
        <v>0</v>
      </c>
      <c r="F227" s="87">
        <f t="shared" si="9"/>
        <v>17958.29</v>
      </c>
      <c r="I227" s="154">
        <f t="shared" si="10"/>
        <v>17958.29</v>
      </c>
    </row>
    <row r="228" spans="2:9" ht="12.75">
      <c r="B228" s="94" t="s">
        <v>355</v>
      </c>
      <c r="C228" s="87">
        <v>19172.13</v>
      </c>
      <c r="D228" s="87">
        <v>0</v>
      </c>
      <c r="E228" s="87">
        <v>0</v>
      </c>
      <c r="F228" s="87">
        <f t="shared" si="9"/>
        <v>19172.13</v>
      </c>
      <c r="I228" s="154">
        <f t="shared" si="10"/>
        <v>19172.13</v>
      </c>
    </row>
    <row r="229" spans="2:9" ht="12.75">
      <c r="B229" s="94" t="s">
        <v>356</v>
      </c>
      <c r="C229" s="87">
        <v>4132.5</v>
      </c>
      <c r="D229" s="87">
        <v>0</v>
      </c>
      <c r="E229" s="87">
        <v>0</v>
      </c>
      <c r="F229" s="87">
        <f t="shared" si="9"/>
        <v>4132.5</v>
      </c>
      <c r="I229" s="154">
        <f t="shared" si="10"/>
        <v>4132.5</v>
      </c>
    </row>
    <row r="230" spans="2:9" ht="12.75">
      <c r="B230" s="94" t="s">
        <v>361</v>
      </c>
      <c r="C230" s="87">
        <v>0</v>
      </c>
      <c r="D230" s="87">
        <v>0</v>
      </c>
      <c r="E230" s="87">
        <v>0</v>
      </c>
      <c r="F230" s="87">
        <f t="shared" si="9"/>
        <v>0</v>
      </c>
      <c r="I230" s="154">
        <f t="shared" si="10"/>
        <v>0</v>
      </c>
    </row>
    <row r="231" spans="2:9" ht="12.75">
      <c r="B231" s="94" t="s">
        <v>368</v>
      </c>
      <c r="C231" s="87">
        <v>0</v>
      </c>
      <c r="D231" s="87">
        <v>21300</v>
      </c>
      <c r="E231" s="87">
        <v>0</v>
      </c>
      <c r="F231" s="87">
        <f t="shared" si="9"/>
        <v>21300</v>
      </c>
      <c r="I231" s="154">
        <f t="shared" si="10"/>
        <v>21300</v>
      </c>
    </row>
    <row r="232" spans="2:9" ht="12.75">
      <c r="B232" s="94" t="s">
        <v>367</v>
      </c>
      <c r="C232" s="87">
        <v>0</v>
      </c>
      <c r="D232" s="87">
        <v>150560</v>
      </c>
      <c r="E232" s="87">
        <v>0</v>
      </c>
      <c r="F232" s="87">
        <f t="shared" si="9"/>
        <v>150560</v>
      </c>
      <c r="I232" s="154">
        <f t="shared" si="10"/>
        <v>150560</v>
      </c>
    </row>
    <row r="233" spans="2:9" ht="12.75">
      <c r="B233" s="94" t="s">
        <v>347</v>
      </c>
      <c r="C233" s="87">
        <v>121200</v>
      </c>
      <c r="D233" s="87">
        <v>99000</v>
      </c>
      <c r="E233" s="87">
        <v>0</v>
      </c>
      <c r="F233" s="87">
        <f t="shared" si="9"/>
        <v>220200</v>
      </c>
      <c r="I233" s="154">
        <f t="shared" si="10"/>
        <v>220200</v>
      </c>
    </row>
    <row r="234" spans="2:9" ht="12.75">
      <c r="B234" s="94" t="s">
        <v>357</v>
      </c>
      <c r="C234" s="87">
        <v>27840</v>
      </c>
      <c r="D234" s="87">
        <v>0</v>
      </c>
      <c r="E234" s="87">
        <v>0</v>
      </c>
      <c r="F234" s="87">
        <f t="shared" si="9"/>
        <v>27840</v>
      </c>
      <c r="I234" s="154">
        <f t="shared" si="10"/>
        <v>27840</v>
      </c>
    </row>
    <row r="235" spans="2:9" ht="12.75">
      <c r="B235" s="94" t="s">
        <v>358</v>
      </c>
      <c r="C235" s="87">
        <v>0</v>
      </c>
      <c r="D235" s="87">
        <v>0</v>
      </c>
      <c r="E235" s="87">
        <v>0</v>
      </c>
      <c r="F235" s="87">
        <f t="shared" si="9"/>
        <v>0</v>
      </c>
      <c r="I235" s="154">
        <f t="shared" si="10"/>
        <v>0</v>
      </c>
    </row>
    <row r="236" spans="2:9" ht="13.5" thickBot="1">
      <c r="B236" s="93"/>
      <c r="C236" s="92">
        <f>SUM(C218:C235)</f>
        <v>408656.4</v>
      </c>
      <c r="D236" s="92">
        <f>SUM(D218:D235)</f>
        <v>319166.17000000004</v>
      </c>
      <c r="E236" s="92">
        <f>SUM(E218:E235)</f>
        <v>0</v>
      </c>
      <c r="F236" s="92">
        <f>SUM(F218:F235)</f>
        <v>727822.5700000001</v>
      </c>
      <c r="I236" s="174">
        <f>SUM(I218:I235)</f>
        <v>727822.5700000001</v>
      </c>
    </row>
    <row r="237" ht="13.5" thickTop="1">
      <c r="B237" s="93"/>
    </row>
    <row r="238" ht="12.75">
      <c r="B238" s="93"/>
    </row>
    <row r="239" ht="12.75">
      <c r="B239" s="93"/>
    </row>
    <row r="240" ht="12.75">
      <c r="B240" s="94" t="s">
        <v>323</v>
      </c>
    </row>
    <row r="241" spans="2:9" ht="12.75">
      <c r="B241" s="93">
        <v>-2004</v>
      </c>
      <c r="C241" s="87">
        <v>13</v>
      </c>
      <c r="D241" s="87">
        <v>8</v>
      </c>
      <c r="E241" s="87">
        <v>0</v>
      </c>
      <c r="F241" s="87">
        <f>SUM(C241:E241)</f>
        <v>21</v>
      </c>
      <c r="I241" s="154">
        <f>SUM(F241:H241)</f>
        <v>21</v>
      </c>
    </row>
    <row r="242" spans="2:9" ht="12.75">
      <c r="B242" s="93">
        <v>-2003</v>
      </c>
      <c r="C242" s="87">
        <v>6</v>
      </c>
      <c r="D242" s="87">
        <v>4</v>
      </c>
      <c r="E242" s="87">
        <v>0</v>
      </c>
      <c r="F242" s="87">
        <f>SUM(C242:E242)</f>
        <v>10</v>
      </c>
      <c r="I242" s="154">
        <f>SUM(F242:H242)</f>
        <v>10</v>
      </c>
    </row>
  </sheetData>
  <mergeCells count="1">
    <mergeCell ref="G3:H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1</cp:lastModifiedBy>
  <cp:lastPrinted>2006-04-26T11:52:43Z</cp:lastPrinted>
  <dcterms:created xsi:type="dcterms:W3CDTF">2004-04-06T05:40:30Z</dcterms:created>
  <dcterms:modified xsi:type="dcterms:W3CDTF">2006-04-27T08:22:46Z</dcterms:modified>
  <cp:category/>
  <cp:version/>
  <cp:contentType/>
  <cp:contentStatus/>
</cp:coreProperties>
</file>